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<sst xmlns="http://schemas.openxmlformats.org/spreadsheetml/2006/main" count="184" uniqueCount="62">
  <si>
    <t>kPa, kN/m2</t>
  </si>
  <si>
    <t>Temperatur</t>
  </si>
  <si>
    <t>Spesifikk Enthalpi</t>
  </si>
  <si>
    <t>Væske</t>
  </si>
  <si>
    <t>Fordamping</t>
  </si>
  <si>
    <t>Dampform</t>
  </si>
  <si>
    <t>kj/kg</t>
  </si>
  <si>
    <t>Deg. C</t>
  </si>
  <si>
    <t>Absolutt trykk</t>
  </si>
  <si>
    <t>Kg/cm2</t>
  </si>
  <si>
    <t>Bar</t>
  </si>
  <si>
    <t>Overtrykk</t>
  </si>
  <si>
    <t>Nedre verdier</t>
  </si>
  <si>
    <t>Øvre verdier</t>
  </si>
  <si>
    <t>Temp</t>
  </si>
  <si>
    <t>Enthalpi</t>
  </si>
  <si>
    <t>Tabell 1 for damp (Temperatur)</t>
  </si>
  <si>
    <t>Tabell 1 for vann (Temperatur)</t>
  </si>
  <si>
    <t>Tabell 2 for vann (Temperatur)</t>
  </si>
  <si>
    <t>Tabell 2 for damp (Temperatur)</t>
  </si>
  <si>
    <t>Bar G</t>
  </si>
  <si>
    <t>Trykk</t>
  </si>
  <si>
    <t>Vann/damp Temperatur/Trykk Inn</t>
  </si>
  <si>
    <t>(Sett inn ønsket verdi (kun en)</t>
  </si>
  <si>
    <t>Vanntemp</t>
  </si>
  <si>
    <t>Damptemp</t>
  </si>
  <si>
    <t>Damptrykk</t>
  </si>
  <si>
    <t>Vann/damp Temperatur/Trykk Ut</t>
  </si>
  <si>
    <t>Gr.C.</t>
  </si>
  <si>
    <t>Sperre mot flere inn</t>
  </si>
  <si>
    <t>Sperre mot for høy</t>
  </si>
  <si>
    <t>Sperre mot for lav</t>
  </si>
  <si>
    <t xml:space="preserve">Felles h/l </t>
  </si>
  <si>
    <t>Tabellen er basert på mollier's skala for spesifikk energi i vann/damp.</t>
  </si>
  <si>
    <t>Testutgave, begrenset varighet til:</t>
  </si>
  <si>
    <t>temperatur benyttes. Dette da trykk er</t>
  </si>
  <si>
    <t>Spesifikk Entalpi Inn</t>
  </si>
  <si>
    <t>Spesifikk Entalpi Ut</t>
  </si>
  <si>
    <t xml:space="preserve"> Tilført / avgitt energi</t>
  </si>
  <si>
    <t xml:space="preserve"> Oppgitt mengde</t>
  </si>
  <si>
    <t xml:space="preserve"> </t>
  </si>
  <si>
    <t xml:space="preserve"> Status temp/trykk ut</t>
  </si>
  <si>
    <t>kJ</t>
  </si>
  <si>
    <t>kWh</t>
  </si>
  <si>
    <t>Denne tabellen er tiltenkt brukt som et hjelpemiddel, uten ansvar for undertegnede.</t>
  </si>
  <si>
    <t>kg</t>
  </si>
  <si>
    <t>°C</t>
  </si>
  <si>
    <t>kJ/kg</t>
  </si>
  <si>
    <t>Resultat</t>
  </si>
  <si>
    <t>%</t>
  </si>
  <si>
    <t>Tabell 1 for damp (Trykk)</t>
  </si>
  <si>
    <t>Tabell 2 for damp (Trykk)</t>
  </si>
  <si>
    <t>Trykk inn</t>
  </si>
  <si>
    <t>Temp. inn</t>
  </si>
  <si>
    <t>Temp. Inn</t>
  </si>
  <si>
    <t>Tabell 1 for trykk til temperatur</t>
  </si>
  <si>
    <t>Tabell 1 for temperatur til trykk</t>
  </si>
  <si>
    <t>x</t>
  </si>
  <si>
    <r>
      <t xml:space="preserve">Sett inn en </t>
    </r>
    <r>
      <rPr>
        <b/>
        <sz val="10"/>
        <color indexed="10"/>
        <rFont val="Arial"/>
        <family val="2"/>
      </rPr>
      <t>X</t>
    </r>
    <r>
      <rPr>
        <sz val="8"/>
        <rFont val="Arial"/>
        <family val="2"/>
      </rPr>
      <t xml:space="preserve"> i feltet for damptrykk når felt for  </t>
    </r>
  </si>
  <si>
    <r>
      <t>definert i Bar G. (</t>
    </r>
    <r>
      <rPr>
        <b/>
        <sz val="8"/>
        <rFont val="Arial"/>
        <family val="2"/>
      </rPr>
      <t>-1,01 - 220,2 Bar G</t>
    </r>
    <r>
      <rPr>
        <sz val="8"/>
        <rFont val="Arial"/>
        <family val="2"/>
      </rPr>
      <t>)</t>
    </r>
  </si>
  <si>
    <r>
      <t xml:space="preserve">Copyright © 2010 -  Kenneth Skailand, Tlf: (+47) 917 93211  -   </t>
    </r>
    <r>
      <rPr>
        <b/>
        <sz val="10"/>
        <color indexed="12"/>
        <rFont val="Arial"/>
        <family val="2"/>
      </rPr>
      <t>www.mobilcrane.com</t>
    </r>
  </si>
  <si>
    <t xml:space="preserve">    Tabell for beregning av spesifikk energi for vann/damp.</t>
  </si>
</sst>
</file>

<file path=xl/styles.xml><?xml version="1.0" encoding="utf-8"?>
<styleSheet xmlns="http://schemas.openxmlformats.org/spreadsheetml/2006/main">
  <numFmts count="2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d/mm/yyyy;@"/>
    <numFmt numFmtId="181" formatCode="0.0\ %"/>
    <numFmt numFmtId="182" formatCode="d/m/yyyy;@"/>
    <numFmt numFmtId="183" formatCode="0.0"/>
    <numFmt numFmtId="184" formatCode="0.000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6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5"/>
      <name val="Arial"/>
      <family val="2"/>
    </font>
    <font>
      <b/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0"/>
      <color indexed="11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9.5"/>
      <color indexed="9"/>
      <name val="Arial"/>
      <family val="2"/>
    </font>
    <font>
      <b/>
      <sz val="9.5"/>
      <color indexed="9"/>
      <name val="Arial"/>
      <family val="2"/>
    </font>
    <font>
      <sz val="9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179" fontId="0" fillId="0" borderId="0" applyFont="0" applyFill="0" applyBorder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51" fillId="26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7" fontId="0" fillId="0" borderId="0" applyFont="0" applyFill="0" applyBorder="0" applyAlignment="0" applyProtection="0"/>
    <xf numFmtId="0" fontId="57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4" borderId="13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9" fillId="35" borderId="15" xfId="0" applyFont="1" applyFill="1" applyBorder="1" applyAlignment="1" applyProtection="1">
      <alignment horizontal="right"/>
      <protection locked="0"/>
    </xf>
    <xf numFmtId="0" fontId="9" fillId="36" borderId="16" xfId="0" applyFont="1" applyFill="1" applyBorder="1" applyAlignment="1">
      <alignment/>
    </xf>
    <xf numFmtId="0" fontId="10" fillId="35" borderId="15" xfId="0" applyFont="1" applyFill="1" applyBorder="1" applyAlignment="1" applyProtection="1">
      <alignment horizontal="right"/>
      <protection locked="0"/>
    </xf>
    <xf numFmtId="0" fontId="10" fillId="36" borderId="16" xfId="0" applyFont="1" applyFill="1" applyBorder="1" applyAlignment="1">
      <alignment/>
    </xf>
    <xf numFmtId="0" fontId="8" fillId="35" borderId="15" xfId="0" applyFont="1" applyFill="1" applyBorder="1" applyAlignment="1" applyProtection="1">
      <alignment horizontal="right"/>
      <protection locked="0"/>
    </xf>
    <xf numFmtId="0" fontId="8" fillId="36" borderId="17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5" borderId="16" xfId="0" applyFont="1" applyFill="1" applyBorder="1" applyAlignment="1" applyProtection="1">
      <alignment horizontal="right"/>
      <protection locked="0"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80" fontId="3" fillId="34" borderId="14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1" fontId="12" fillId="36" borderId="11" xfId="0" applyNumberFormat="1" applyFont="1" applyFill="1" applyBorder="1" applyAlignment="1">
      <alignment/>
    </xf>
    <xf numFmtId="0" fontId="10" fillId="36" borderId="12" xfId="0" applyFont="1" applyFill="1" applyBorder="1" applyAlignment="1">
      <alignment/>
    </xf>
    <xf numFmtId="1" fontId="12" fillId="36" borderId="0" xfId="0" applyNumberFormat="1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0" fillId="36" borderId="14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2" fontId="14" fillId="36" borderId="16" xfId="0" applyNumberFormat="1" applyFont="1" applyFill="1" applyBorder="1" applyAlignment="1">
      <alignment/>
    </xf>
    <xf numFmtId="0" fontId="14" fillId="36" borderId="17" xfId="0" applyFont="1" applyFill="1" applyBorder="1" applyAlignment="1">
      <alignment/>
    </xf>
    <xf numFmtId="0" fontId="13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13" fillId="34" borderId="0" xfId="0" applyFont="1" applyFill="1" applyBorder="1" applyAlignment="1">
      <alignment vertical="top"/>
    </xf>
    <xf numFmtId="0" fontId="10" fillId="36" borderId="17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7" fillId="34" borderId="14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181" fontId="18" fillId="36" borderId="18" xfId="0" applyNumberFormat="1" applyFont="1" applyFill="1" applyBorder="1" applyAlignment="1" applyProtection="1">
      <alignment/>
      <protection/>
    </xf>
    <xf numFmtId="0" fontId="10" fillId="36" borderId="19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20" fillId="34" borderId="16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16" fillId="34" borderId="16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17" fillId="34" borderId="17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183" fontId="4" fillId="33" borderId="0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184" fontId="22" fillId="33" borderId="0" xfId="0" applyNumberFormat="1" applyFont="1" applyFill="1" applyBorder="1" applyAlignment="1">
      <alignment horizontal="center" wrapText="1"/>
    </xf>
    <xf numFmtId="2" fontId="22" fillId="33" borderId="0" xfId="0" applyNumberFormat="1" applyFont="1" applyFill="1" applyBorder="1" applyAlignment="1">
      <alignment horizontal="center" wrapText="1"/>
    </xf>
    <xf numFmtId="0" fontId="22" fillId="33" borderId="0" xfId="0" applyNumberFormat="1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/>
    </xf>
    <xf numFmtId="183" fontId="22" fillId="33" borderId="0" xfId="0" applyNumberFormat="1" applyFont="1" applyFill="1" applyBorder="1" applyAlignment="1">
      <alignment horizontal="center" wrapText="1"/>
    </xf>
    <xf numFmtId="184" fontId="23" fillId="33" borderId="0" xfId="0" applyNumberFormat="1" applyFont="1" applyFill="1" applyBorder="1" applyAlignment="1">
      <alignment horizontal="center" wrapText="1"/>
    </xf>
    <xf numFmtId="2" fontId="23" fillId="33" borderId="0" xfId="0" applyNumberFormat="1" applyFont="1" applyFill="1" applyBorder="1" applyAlignment="1">
      <alignment horizontal="center" wrapText="1"/>
    </xf>
    <xf numFmtId="183" fontId="23" fillId="33" borderId="0" xfId="0" applyNumberFormat="1" applyFont="1" applyFill="1" applyBorder="1" applyAlignment="1">
      <alignment horizontal="center" wrapText="1"/>
    </xf>
    <xf numFmtId="0" fontId="23" fillId="33" borderId="0" xfId="0" applyNumberFormat="1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183" fontId="4" fillId="33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1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0" fillId="36" borderId="15" xfId="0" applyFont="1" applyFill="1" applyBorder="1" applyAlignment="1">
      <alignment/>
    </xf>
    <xf numFmtId="0" fontId="10" fillId="36" borderId="16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12" xfId="0" applyFont="1" applyFill="1" applyBorder="1" applyAlignment="1">
      <alignment/>
    </xf>
    <xf numFmtId="0" fontId="3" fillId="36" borderId="14" xfId="0" applyFont="1" applyFill="1" applyBorder="1" applyAlignment="1">
      <alignment horizontal="center"/>
    </xf>
    <xf numFmtId="0" fontId="10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5" borderId="11" xfId="0" applyFont="1" applyFill="1" applyBorder="1" applyAlignment="1" applyProtection="1">
      <alignment/>
      <protection locked="0"/>
    </xf>
    <xf numFmtId="0" fontId="10" fillId="36" borderId="10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182" fontId="21" fillId="34" borderId="16" xfId="0" applyNumberFormat="1" applyFont="1" applyFill="1" applyBorder="1" applyAlignment="1">
      <alignment horizontal="left"/>
    </xf>
    <xf numFmtId="182" fontId="21" fillId="0" borderId="16" xfId="0" applyNumberFormat="1" applyFont="1" applyBorder="1" applyAlignment="1">
      <alignment horizontal="left"/>
    </xf>
    <xf numFmtId="0" fontId="10" fillId="0" borderId="16" xfId="0" applyFont="1" applyBorder="1" applyAlignment="1">
      <alignment/>
    </xf>
    <xf numFmtId="0" fontId="10" fillId="36" borderId="13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vertical="top"/>
    </xf>
    <xf numFmtId="1" fontId="12" fillId="36" borderId="16" xfId="0" applyNumberFormat="1" applyFont="1" applyFill="1" applyBorder="1" applyAlignment="1">
      <alignment/>
    </xf>
    <xf numFmtId="2" fontId="8" fillId="36" borderId="18" xfId="0" applyNumberFormat="1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3" fillId="36" borderId="2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104775</xdr:colOff>
      <xdr:row>3</xdr:row>
      <xdr:rowOff>161925</xdr:rowOff>
    </xdr:from>
    <xdr:to>
      <xdr:col>18</xdr:col>
      <xdr:colOff>971550</xdr:colOff>
      <xdr:row>12</xdr:row>
      <xdr:rowOff>104775</xdr:rowOff>
    </xdr:to>
    <xdr:pic>
      <xdr:nvPicPr>
        <xdr:cNvPr id="1" name="Picture 1" descr="china_energ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657225"/>
          <a:ext cx="2209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40"/>
  <sheetViews>
    <sheetView tabSelected="1" zoomScalePageLayoutView="0" workbookViewId="0" topLeftCell="A1">
      <selection activeCell="F13" sqref="F13:G13"/>
    </sheetView>
  </sheetViews>
  <sheetFormatPr defaultColWidth="9.140625" defaultRowHeight="12.75"/>
  <cols>
    <col min="1" max="1" width="2.7109375" style="0" customWidth="1"/>
    <col min="2" max="2" width="2.00390625" style="0" customWidth="1"/>
    <col min="3" max="7" width="6.7109375" style="0" customWidth="1"/>
    <col min="8" max="8" width="6.28125" style="0" customWidth="1"/>
    <col min="9" max="9" width="1.7109375" style="0" customWidth="1"/>
    <col min="10" max="14" width="6.7109375" style="0" customWidth="1"/>
    <col min="15" max="15" width="6.28125" style="0" customWidth="1"/>
    <col min="16" max="18" width="6.7109375" style="0" customWidth="1"/>
    <col min="19" max="19" width="16.57421875" style="0" customWidth="1"/>
    <col min="20" max="25" width="9.140625" style="0" customWidth="1"/>
    <col min="26" max="28" width="9.57421875" style="0" bestFit="1" customWidth="1"/>
  </cols>
  <sheetData>
    <row r="1" spans="1:69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2.75" customHeight="1">
      <c r="A2" s="1"/>
      <c r="B2" s="4"/>
      <c r="C2" s="5"/>
      <c r="D2" s="5"/>
      <c r="E2" s="90" t="s">
        <v>61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6"/>
      <c r="T2" s="1"/>
      <c r="U2" s="7"/>
      <c r="V2" s="7"/>
      <c r="W2" s="7"/>
      <c r="X2" s="7"/>
      <c r="Y2" s="7"/>
      <c r="Z2" s="7"/>
      <c r="AA2" s="7"/>
      <c r="AB2" s="7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3"/>
      <c r="AQ2" s="3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71" ht="12.75" customHeight="1">
      <c r="A3" s="1"/>
      <c r="B3" s="9"/>
      <c r="C3" s="10"/>
      <c r="D3" s="10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  <c r="S3" s="11"/>
      <c r="T3" s="12"/>
      <c r="U3" s="13"/>
      <c r="V3" s="13"/>
      <c r="W3" s="13"/>
      <c r="X3" s="13"/>
      <c r="Y3" s="13"/>
      <c r="Z3" s="13"/>
      <c r="AA3" s="13"/>
      <c r="AB3" s="13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5"/>
      <c r="AQ3" s="15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80"/>
      <c r="BS3" s="80"/>
    </row>
    <row r="4" spans="1:71" ht="13.5" thickBot="1">
      <c r="A4" s="1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2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80"/>
      <c r="BS4" s="80"/>
    </row>
    <row r="5" spans="1:71" ht="12.75">
      <c r="A5" s="1"/>
      <c r="B5" s="9"/>
      <c r="C5" s="100" t="s">
        <v>22</v>
      </c>
      <c r="D5" s="101"/>
      <c r="E5" s="101"/>
      <c r="F5" s="101"/>
      <c r="G5" s="101"/>
      <c r="H5" s="102"/>
      <c r="I5" s="16"/>
      <c r="J5" s="106" t="s">
        <v>27</v>
      </c>
      <c r="K5" s="107"/>
      <c r="L5" s="107"/>
      <c r="M5" s="107"/>
      <c r="N5" s="107"/>
      <c r="O5" s="108"/>
      <c r="P5" s="10"/>
      <c r="Q5" s="10"/>
      <c r="R5" s="10"/>
      <c r="S5" s="11"/>
      <c r="T5" s="12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80"/>
      <c r="BS5" s="80"/>
    </row>
    <row r="6" spans="1:71" ht="12.75">
      <c r="A6" s="1"/>
      <c r="B6" s="9"/>
      <c r="C6" s="103" t="s">
        <v>23</v>
      </c>
      <c r="D6" s="104"/>
      <c r="E6" s="104"/>
      <c r="F6" s="104"/>
      <c r="G6" s="104"/>
      <c r="H6" s="109"/>
      <c r="I6" s="16"/>
      <c r="J6" s="103" t="s">
        <v>23</v>
      </c>
      <c r="K6" s="104"/>
      <c r="L6" s="104"/>
      <c r="M6" s="104"/>
      <c r="N6" s="104"/>
      <c r="O6" s="105"/>
      <c r="P6" s="10"/>
      <c r="Q6" s="10"/>
      <c r="R6" s="10"/>
      <c r="S6" s="11"/>
      <c r="T6" s="12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80"/>
      <c r="BS6" s="80"/>
    </row>
    <row r="7" spans="1:72" ht="12.75">
      <c r="A7" s="1"/>
      <c r="B7" s="9"/>
      <c r="C7" s="113" t="s">
        <v>24</v>
      </c>
      <c r="D7" s="114"/>
      <c r="E7" s="110" t="s">
        <v>25</v>
      </c>
      <c r="F7" s="110"/>
      <c r="G7" s="111" t="s">
        <v>26</v>
      </c>
      <c r="H7" s="112"/>
      <c r="I7" s="17"/>
      <c r="J7" s="113" t="s">
        <v>24</v>
      </c>
      <c r="K7" s="114"/>
      <c r="L7" s="110" t="s">
        <v>25</v>
      </c>
      <c r="M7" s="110"/>
      <c r="N7" s="111" t="s">
        <v>26</v>
      </c>
      <c r="O7" s="112"/>
      <c r="P7" s="10"/>
      <c r="Q7" s="10"/>
      <c r="R7" s="10"/>
      <c r="S7" s="11"/>
      <c r="T7" s="12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2"/>
      <c r="AQ7" s="12"/>
      <c r="AR7" s="12"/>
      <c r="AS7" s="12"/>
      <c r="AT7" s="12"/>
      <c r="AU7" s="12"/>
      <c r="AV7" s="1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86"/>
      <c r="BS7" s="86"/>
      <c r="BT7" s="86"/>
    </row>
    <row r="8" spans="1:72" ht="13.5" thickBot="1">
      <c r="A8" s="1"/>
      <c r="B8" s="9"/>
      <c r="C8" s="18">
        <v>15</v>
      </c>
      <c r="D8" s="19" t="s">
        <v>46</v>
      </c>
      <c r="E8" s="20">
        <v>0</v>
      </c>
      <c r="F8" s="21" t="s">
        <v>46</v>
      </c>
      <c r="G8" s="22" t="s">
        <v>57</v>
      </c>
      <c r="H8" s="23" t="s">
        <v>20</v>
      </c>
      <c r="I8" s="24"/>
      <c r="J8" s="18">
        <v>0</v>
      </c>
      <c r="K8" s="19" t="s">
        <v>46</v>
      </c>
      <c r="L8" s="20">
        <v>184</v>
      </c>
      <c r="M8" s="21" t="s">
        <v>46</v>
      </c>
      <c r="N8" s="25" t="s">
        <v>57</v>
      </c>
      <c r="O8" s="23" t="s">
        <v>20</v>
      </c>
      <c r="P8" s="10"/>
      <c r="Q8" s="10"/>
      <c r="R8" s="10"/>
      <c r="S8" s="11"/>
      <c r="T8" s="12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2"/>
      <c r="AQ8" s="12"/>
      <c r="AR8" s="12"/>
      <c r="AS8" s="12"/>
      <c r="AT8" s="12"/>
      <c r="AU8" s="12"/>
      <c r="AV8" s="1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7"/>
      <c r="BK8" s="7"/>
      <c r="BL8" s="7"/>
      <c r="BM8" s="7"/>
      <c r="BN8" s="7"/>
      <c r="BO8" s="7"/>
      <c r="BP8" s="7"/>
      <c r="BQ8" s="7"/>
      <c r="BR8" s="86"/>
      <c r="BS8" s="86"/>
      <c r="BT8" s="86"/>
    </row>
    <row r="9" spans="1:72" ht="13.5" thickBot="1">
      <c r="A9" s="1"/>
      <c r="B9" s="9"/>
      <c r="C9" s="26" t="str">
        <f>IF(G28=1,"      Utenfor tabellens område",IF(C23*E23*G23=0,"      Utenfor tabellens område",IF(C20+E20+G20&gt;1,"     Kun en verdi kan benyttes"," ")))</f>
        <v> </v>
      </c>
      <c r="D9" s="27"/>
      <c r="E9" s="27"/>
      <c r="F9" s="27"/>
      <c r="G9" s="27"/>
      <c r="H9" s="28" t="str">
        <f>IF(G28=1," ",IF(C23*E23*G23=0," ",IF(C20+E20+G20&gt;1," ",IF(C20+E20+G20=0,"Sett inn ønsket verdi                "," "))))</f>
        <v> </v>
      </c>
      <c r="I9" s="29"/>
      <c r="J9" s="26" t="str">
        <f>IF(N28=1,"      Utenfor tabellens område",IF(J23*L23*N23=0,"      Utenfor tabellens område",IF(J20+L20+N20&gt;1,"     Kun en verdi kan benyttes"," ")))</f>
        <v> </v>
      </c>
      <c r="K9" s="30"/>
      <c r="L9" s="27"/>
      <c r="M9" s="27"/>
      <c r="N9" s="26"/>
      <c r="O9" s="28" t="str">
        <f>IF(N28=1," ",IF(J23*L23*N23=0," ",IF(J20+L20+N20&gt;1," ",IF(J20+L20+N20=0,"Sett inn ønsket verdi                "," "))))</f>
        <v> </v>
      </c>
      <c r="P9" s="10"/>
      <c r="Q9" s="10"/>
      <c r="R9" s="10"/>
      <c r="S9" s="31">
        <f ca="1">TODAY()</f>
        <v>44246</v>
      </c>
      <c r="T9" s="32"/>
      <c r="U9" s="13"/>
      <c r="V9" s="13"/>
      <c r="W9" s="13"/>
      <c r="X9" s="13"/>
      <c r="Y9" s="13"/>
      <c r="Z9" s="13"/>
      <c r="AA9" s="13"/>
      <c r="AB9" s="13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7"/>
      <c r="BK9" s="7"/>
      <c r="BL9" s="7"/>
      <c r="BM9" s="7"/>
      <c r="BN9" s="7"/>
      <c r="BO9" s="7"/>
      <c r="BP9" s="7"/>
      <c r="BQ9" s="7"/>
      <c r="BR9" s="86"/>
      <c r="BS9" s="86"/>
      <c r="BT9" s="86"/>
    </row>
    <row r="10" spans="1:72" ht="12.75">
      <c r="A10" s="1"/>
      <c r="B10" s="9"/>
      <c r="C10" s="128" t="s">
        <v>36</v>
      </c>
      <c r="D10" s="129"/>
      <c r="E10" s="130"/>
      <c r="F10" s="33">
        <f>IF(C30=0," ",P25*Q27)</f>
        <v>62.904761904761905</v>
      </c>
      <c r="G10" s="34" t="s">
        <v>47</v>
      </c>
      <c r="H10" s="10"/>
      <c r="I10" s="10"/>
      <c r="J10" s="131" t="s">
        <v>37</v>
      </c>
      <c r="K10" s="131"/>
      <c r="L10" s="131"/>
      <c r="M10" s="35">
        <f>IF(J30=0," ",P26*Q27)</f>
        <v>2779.5</v>
      </c>
      <c r="N10" s="36" t="s">
        <v>47</v>
      </c>
      <c r="O10" s="10"/>
      <c r="P10" s="10"/>
      <c r="Q10" s="10"/>
      <c r="R10" s="10"/>
      <c r="S10" s="31"/>
      <c r="T10" s="32"/>
      <c r="U10" s="13"/>
      <c r="V10" s="13"/>
      <c r="W10" s="13"/>
      <c r="X10" s="13"/>
      <c r="Y10" s="13"/>
      <c r="Z10" s="13"/>
      <c r="AA10" s="13"/>
      <c r="AB10" s="13"/>
      <c r="AC10" s="124" t="s">
        <v>17</v>
      </c>
      <c r="AD10" s="96"/>
      <c r="AE10" s="96"/>
      <c r="AF10" s="96"/>
      <c r="AG10" s="96"/>
      <c r="AH10" s="124" t="s">
        <v>18</v>
      </c>
      <c r="AI10" s="96"/>
      <c r="AJ10" s="96"/>
      <c r="AK10" s="96"/>
      <c r="AL10" s="96"/>
      <c r="AM10" s="124" t="s">
        <v>16</v>
      </c>
      <c r="AN10" s="96"/>
      <c r="AO10" s="96"/>
      <c r="AP10" s="96"/>
      <c r="AQ10" s="96"/>
      <c r="AR10" s="124" t="s">
        <v>19</v>
      </c>
      <c r="AS10" s="96"/>
      <c r="AT10" s="96"/>
      <c r="AU10" s="96"/>
      <c r="AV10" s="96"/>
      <c r="AW10" s="124" t="s">
        <v>50</v>
      </c>
      <c r="AX10" s="96"/>
      <c r="AY10" s="96"/>
      <c r="AZ10" s="96"/>
      <c r="BA10" s="96"/>
      <c r="BB10" s="124" t="s">
        <v>51</v>
      </c>
      <c r="BC10" s="96"/>
      <c r="BD10" s="96"/>
      <c r="BE10" s="96"/>
      <c r="BF10" s="96"/>
      <c r="BG10" s="124" t="s">
        <v>55</v>
      </c>
      <c r="BH10" s="96"/>
      <c r="BI10" s="96"/>
      <c r="BJ10" s="96"/>
      <c r="BK10" s="96"/>
      <c r="BL10" s="124" t="s">
        <v>56</v>
      </c>
      <c r="BM10" s="96"/>
      <c r="BN10" s="96"/>
      <c r="BO10" s="96"/>
      <c r="BP10" s="96"/>
      <c r="BQ10" s="7"/>
      <c r="BR10" s="86"/>
      <c r="BS10" s="86"/>
      <c r="BT10" s="86"/>
    </row>
    <row r="11" spans="1:72" ht="12.75">
      <c r="A11" s="1"/>
      <c r="B11" s="9"/>
      <c r="C11" s="121" t="s">
        <v>38</v>
      </c>
      <c r="D11" s="122"/>
      <c r="E11" s="123"/>
      <c r="F11" s="35">
        <f>IF(F30=0," ",P27*Q27)</f>
        <v>2716.595238095238</v>
      </c>
      <c r="G11" s="39" t="s">
        <v>47</v>
      </c>
      <c r="H11" s="10"/>
      <c r="I11" s="10"/>
      <c r="J11" s="40" t="s">
        <v>58</v>
      </c>
      <c r="K11" s="41"/>
      <c r="L11" s="41"/>
      <c r="M11" s="41"/>
      <c r="N11" s="41"/>
      <c r="O11" s="41"/>
      <c r="P11" s="10"/>
      <c r="Q11" s="10"/>
      <c r="R11" s="29"/>
      <c r="S11" s="42"/>
      <c r="T11" s="12"/>
      <c r="U11" s="13"/>
      <c r="V11" s="13"/>
      <c r="W11" s="13"/>
      <c r="X11" s="13"/>
      <c r="Y11" s="13"/>
      <c r="Z11" s="13"/>
      <c r="AA11" s="13"/>
      <c r="AB11" s="13"/>
      <c r="AC11" s="7"/>
      <c r="AD11" s="95" t="s">
        <v>53</v>
      </c>
      <c r="AE11" s="95"/>
      <c r="AF11" s="7" t="s">
        <v>48</v>
      </c>
      <c r="AG11" s="7"/>
      <c r="AH11" s="7"/>
      <c r="AI11" s="95" t="s">
        <v>54</v>
      </c>
      <c r="AJ11" s="95"/>
      <c r="AK11" s="7" t="s">
        <v>48</v>
      </c>
      <c r="AL11" s="7"/>
      <c r="AM11" s="7"/>
      <c r="AN11" s="95" t="s">
        <v>53</v>
      </c>
      <c r="AO11" s="95"/>
      <c r="AP11" s="7" t="s">
        <v>48</v>
      </c>
      <c r="AQ11" s="7"/>
      <c r="AR11" s="7"/>
      <c r="AS11" s="95" t="s">
        <v>53</v>
      </c>
      <c r="AT11" s="95"/>
      <c r="AU11" s="7" t="s">
        <v>48</v>
      </c>
      <c r="AV11" s="7"/>
      <c r="AW11" s="7"/>
      <c r="AX11" s="95" t="s">
        <v>52</v>
      </c>
      <c r="AY11" s="95"/>
      <c r="AZ11" s="7" t="s">
        <v>48</v>
      </c>
      <c r="BA11" s="7"/>
      <c r="BB11" s="7"/>
      <c r="BC11" s="95" t="s">
        <v>52</v>
      </c>
      <c r="BD11" s="95"/>
      <c r="BE11" s="7" t="s">
        <v>48</v>
      </c>
      <c r="BF11" s="7"/>
      <c r="BG11" s="7"/>
      <c r="BH11" s="95" t="s">
        <v>52</v>
      </c>
      <c r="BI11" s="95"/>
      <c r="BJ11" s="7" t="s">
        <v>48</v>
      </c>
      <c r="BK11" s="7"/>
      <c r="BL11" s="7"/>
      <c r="BM11" s="95" t="s">
        <v>53</v>
      </c>
      <c r="BN11" s="95"/>
      <c r="BO11" s="7" t="s">
        <v>48</v>
      </c>
      <c r="BP11" s="7"/>
      <c r="BQ11" s="7"/>
      <c r="BR11" s="86"/>
      <c r="BS11" s="86"/>
      <c r="BT11" s="86"/>
    </row>
    <row r="12" spans="1:72" ht="13.5" thickBot="1">
      <c r="A12" s="12"/>
      <c r="B12" s="9"/>
      <c r="C12" s="97" t="s">
        <v>41</v>
      </c>
      <c r="D12" s="98"/>
      <c r="E12" s="99"/>
      <c r="F12" s="43">
        <f>IF(J23*L23*N23=0," ",IF(J20+L20+N20&gt;1," ",IF(N20=1,L33,IF(J20+L20=1,N33," "))))</f>
        <v>9.98675</v>
      </c>
      <c r="G12" s="44" t="str">
        <f>IF(J23*L23*N23=0," ",IF(J20+L20+N20&gt;1," ",IF(N20=1,"°C",IF(J20+L20=1,"Bar G"," "))))</f>
        <v>Bar G</v>
      </c>
      <c r="H12" s="10"/>
      <c r="I12" s="10"/>
      <c r="J12" s="45" t="s">
        <v>35</v>
      </c>
      <c r="K12" s="45"/>
      <c r="L12" s="45"/>
      <c r="M12" s="45"/>
      <c r="N12" s="45"/>
      <c r="O12" s="45"/>
      <c r="P12" s="10"/>
      <c r="Q12" s="10"/>
      <c r="R12" s="46"/>
      <c r="S12" s="47"/>
      <c r="T12" s="12"/>
      <c r="U12" s="13"/>
      <c r="V12" s="13"/>
      <c r="W12" s="13"/>
      <c r="X12" s="13"/>
      <c r="Y12" s="13"/>
      <c r="Z12" s="13"/>
      <c r="AA12" s="13"/>
      <c r="AB12" s="13"/>
      <c r="AC12" s="7"/>
      <c r="AD12" s="7">
        <f>C8</f>
        <v>15</v>
      </c>
      <c r="AE12" s="7" t="s">
        <v>46</v>
      </c>
      <c r="AF12" s="7">
        <f>IF(AD12=Y98,Z98,AE18+((AG18-AE18)*AD13/100))</f>
        <v>62.904761904761905</v>
      </c>
      <c r="AG12" s="7" t="s">
        <v>47</v>
      </c>
      <c r="AH12" s="7"/>
      <c r="AI12" s="7">
        <f>J8</f>
        <v>0</v>
      </c>
      <c r="AJ12" s="7" t="s">
        <v>46</v>
      </c>
      <c r="AK12" s="7">
        <f>IF(AI12=Y98,Z98,AJ18+((AL18-AJ18)*AI13/100))</f>
        <v>0</v>
      </c>
      <c r="AL12" s="7" t="s">
        <v>47</v>
      </c>
      <c r="AM12" s="7"/>
      <c r="AN12" s="7">
        <f>E8</f>
        <v>0</v>
      </c>
      <c r="AO12" s="7" t="s">
        <v>46</v>
      </c>
      <c r="AP12" s="7">
        <f>IF(AN12=Y98,AB98,AO18+((AQ18-AO18)*AN13/100))</f>
        <v>0</v>
      </c>
      <c r="AQ12" s="7" t="s">
        <v>47</v>
      </c>
      <c r="AR12" s="7"/>
      <c r="AS12" s="7">
        <f>L8</f>
        <v>184</v>
      </c>
      <c r="AT12" s="7" t="s">
        <v>46</v>
      </c>
      <c r="AU12" s="7">
        <f>IF(AS12=Y98,AB98,AT18+((AV18-AT18)*AS13/100))</f>
        <v>2779.5</v>
      </c>
      <c r="AV12" s="7" t="s">
        <v>47</v>
      </c>
      <c r="AW12" s="7"/>
      <c r="AX12" s="7" t="str">
        <f>G8</f>
        <v>x</v>
      </c>
      <c r="AY12" s="7" t="s">
        <v>20</v>
      </c>
      <c r="AZ12" s="7">
        <f>IF(AX12&gt;220.18,2084,AY18+((BA18-AY18)*AX13/100))</f>
        <v>2084</v>
      </c>
      <c r="BA12" s="7" t="s">
        <v>47</v>
      </c>
      <c r="BB12" s="7"/>
      <c r="BC12" s="7" t="str">
        <f>N8</f>
        <v>x</v>
      </c>
      <c r="BD12" s="7" t="s">
        <v>20</v>
      </c>
      <c r="BE12" s="7">
        <f>IF(BC12&gt;220.18,2084,BD18+((BF18-BD18)*BC13/100))</f>
        <v>2084</v>
      </c>
      <c r="BF12" s="7" t="s">
        <v>47</v>
      </c>
      <c r="BG12" s="7"/>
      <c r="BH12" s="7" t="str">
        <f>G33</f>
        <v>x</v>
      </c>
      <c r="BI12" s="7" t="s">
        <v>20</v>
      </c>
      <c r="BJ12" s="7">
        <f>IF(BH12&gt;220.18,374.15,BI18+((BK18-BI18)*BH13/100))</f>
        <v>374.15</v>
      </c>
      <c r="BK12" s="7" t="s">
        <v>46</v>
      </c>
      <c r="BL12" s="7"/>
      <c r="BM12" s="7">
        <f>E34</f>
        <v>184</v>
      </c>
      <c r="BN12" s="7" t="s">
        <v>46</v>
      </c>
      <c r="BO12" s="7">
        <f>IF(BM12=374.15,220.2,BN18+((BP18-BN18)*BM13/100))-1.01325</f>
        <v>9.98675</v>
      </c>
      <c r="BP12" s="7" t="s">
        <v>20</v>
      </c>
      <c r="BQ12" s="7"/>
      <c r="BR12" s="86"/>
      <c r="BS12" s="86"/>
      <c r="BT12" s="86"/>
    </row>
    <row r="13" spans="1:72" ht="12.75">
      <c r="A13" s="12"/>
      <c r="B13" s="9"/>
      <c r="C13" s="116" t="s">
        <v>39</v>
      </c>
      <c r="D13" s="117"/>
      <c r="E13" s="117"/>
      <c r="F13" s="115">
        <v>12000</v>
      </c>
      <c r="G13" s="115"/>
      <c r="H13" s="34" t="s">
        <v>45</v>
      </c>
      <c r="I13" s="10"/>
      <c r="J13" s="48" t="s">
        <v>59</v>
      </c>
      <c r="K13" s="48"/>
      <c r="L13" s="48"/>
      <c r="M13" s="48"/>
      <c r="N13" s="125" t="str">
        <f>IF((J20*N20)+(L20*N20)+(C20*G20)+(E20*G20)&gt;0,"Temp/Trykk?"," ")</f>
        <v> </v>
      </c>
      <c r="O13" s="125"/>
      <c r="P13" s="10"/>
      <c r="Q13" s="10"/>
      <c r="R13" s="46"/>
      <c r="S13" s="47"/>
      <c r="T13" s="12"/>
      <c r="U13" s="7"/>
      <c r="V13" s="7"/>
      <c r="W13" s="7"/>
      <c r="X13" s="7"/>
      <c r="Y13" s="7"/>
      <c r="Z13" s="7"/>
      <c r="AA13" s="7"/>
      <c r="AB13" s="7"/>
      <c r="AC13" s="7"/>
      <c r="AD13" s="7">
        <f>IF(AC19=0,0,100/(AF18-AD18)*(AC19-AD18))</f>
        <v>76.19047619047619</v>
      </c>
      <c r="AE13" s="7" t="s">
        <v>49</v>
      </c>
      <c r="AF13" s="7"/>
      <c r="AG13" s="7"/>
      <c r="AH13" s="7"/>
      <c r="AI13" s="7">
        <f>IF(AH19=0,0,100/(AK18-AI18)*(AH19-AI18))</f>
        <v>0</v>
      </c>
      <c r="AJ13" s="7" t="s">
        <v>49</v>
      </c>
      <c r="AK13" s="7"/>
      <c r="AL13" s="7"/>
      <c r="AM13" s="7"/>
      <c r="AN13" s="7">
        <f>IF(AM19=0,0,100/(AP18-AN18)*(AM19-AN18))</f>
        <v>0</v>
      </c>
      <c r="AO13" s="7" t="s">
        <v>49</v>
      </c>
      <c r="AP13" s="7"/>
      <c r="AQ13" s="7"/>
      <c r="AR13" s="7"/>
      <c r="AS13" s="7">
        <f>IF(AR19=0,0,100/(AU18-AS18)*(AR19-AS18))</f>
        <v>50</v>
      </c>
      <c r="AT13" s="7" t="s">
        <v>49</v>
      </c>
      <c r="AU13" s="7"/>
      <c r="AV13" s="7"/>
      <c r="AW13" s="7"/>
      <c r="AX13" s="7" t="e">
        <f>IF(AW19=0,0,100/(AZ18-AX18)*(AW19-AX18))</f>
        <v>#VALUE!</v>
      </c>
      <c r="AY13" s="7" t="s">
        <v>49</v>
      </c>
      <c r="AZ13" s="7"/>
      <c r="BA13" s="7"/>
      <c r="BB13" s="7"/>
      <c r="BC13" s="7" t="e">
        <f>IF(BB19=0,0,100/(BE18-BC18)*(BB19-BC18))</f>
        <v>#VALUE!</v>
      </c>
      <c r="BD13" s="7" t="s">
        <v>49</v>
      </c>
      <c r="BE13" s="7"/>
      <c r="BF13" s="7"/>
      <c r="BG13" s="7"/>
      <c r="BH13" s="7" t="e">
        <f>IF(BG19=0,0,100/(BJ18-BH18)*(BG19-BH18))</f>
        <v>#VALUE!</v>
      </c>
      <c r="BI13" s="7" t="s">
        <v>49</v>
      </c>
      <c r="BJ13" s="7"/>
      <c r="BK13" s="7"/>
      <c r="BL13" s="7"/>
      <c r="BM13" s="7">
        <f>IF(BL19=0,0,100/(BO18-BM18)*(BL19-BM18))</f>
        <v>50</v>
      </c>
      <c r="BN13" s="7" t="s">
        <v>49</v>
      </c>
      <c r="BO13" s="7"/>
      <c r="BP13" s="7"/>
      <c r="BQ13" s="7"/>
      <c r="BR13" s="86"/>
      <c r="BS13" s="86"/>
      <c r="BT13" s="86"/>
    </row>
    <row r="14" spans="1:72" ht="13.5" thickBot="1">
      <c r="A14" s="12" t="s">
        <v>40</v>
      </c>
      <c r="B14" s="9"/>
      <c r="C14" s="97" t="s">
        <v>38</v>
      </c>
      <c r="D14" s="120"/>
      <c r="E14" s="120"/>
      <c r="F14" s="126">
        <f>IF(F30=0," ",F11*F13)</f>
        <v>32599142.85714286</v>
      </c>
      <c r="G14" s="126"/>
      <c r="H14" s="49" t="s">
        <v>42</v>
      </c>
      <c r="I14" s="10"/>
      <c r="J14" s="50" t="s">
        <v>33</v>
      </c>
      <c r="K14" s="50"/>
      <c r="L14" s="50"/>
      <c r="M14" s="50"/>
      <c r="N14" s="50"/>
      <c r="O14" s="50"/>
      <c r="P14" s="50"/>
      <c r="Q14" s="50"/>
      <c r="R14" s="51"/>
      <c r="S14" s="52"/>
      <c r="T14" s="12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86"/>
      <c r="BS14" s="86"/>
      <c r="BT14" s="86"/>
    </row>
    <row r="15" spans="1:72" ht="13.5" thickBot="1">
      <c r="A15" s="12"/>
      <c r="B15" s="53"/>
      <c r="C15" s="132"/>
      <c r="D15" s="133"/>
      <c r="E15" s="54"/>
      <c r="F15" s="127">
        <f>IF(F30=0," ",F14*1/3600)</f>
        <v>9055.317460317461</v>
      </c>
      <c r="G15" s="127"/>
      <c r="H15" s="55" t="s">
        <v>43</v>
      </c>
      <c r="I15" s="29"/>
      <c r="J15" s="50" t="s">
        <v>44</v>
      </c>
      <c r="K15" s="50"/>
      <c r="L15" s="50"/>
      <c r="M15" s="50"/>
      <c r="N15" s="50"/>
      <c r="O15" s="50"/>
      <c r="P15" s="50"/>
      <c r="Q15" s="50"/>
      <c r="R15" s="51"/>
      <c r="S15" s="52"/>
      <c r="T15" s="12"/>
      <c r="U15" s="7"/>
      <c r="V15" s="7"/>
      <c r="W15" s="7"/>
      <c r="X15" s="7"/>
      <c r="Y15" s="7"/>
      <c r="Z15" s="38"/>
      <c r="AA15" s="38"/>
      <c r="AB15" s="38"/>
      <c r="AC15" s="7"/>
      <c r="AD15" s="37"/>
      <c r="AE15" s="37"/>
      <c r="AF15" s="37"/>
      <c r="AG15" s="37"/>
      <c r="AH15" s="7"/>
      <c r="AI15" s="37"/>
      <c r="AJ15" s="37"/>
      <c r="AK15" s="37"/>
      <c r="AL15" s="37"/>
      <c r="AM15" s="7"/>
      <c r="AN15" s="37"/>
      <c r="AO15" s="37"/>
      <c r="AP15" s="37"/>
      <c r="AQ15" s="37"/>
      <c r="AR15" s="7"/>
      <c r="AS15" s="37"/>
      <c r="AT15" s="37"/>
      <c r="AU15" s="37"/>
      <c r="AV15" s="37"/>
      <c r="AW15" s="7"/>
      <c r="AX15" s="37"/>
      <c r="AY15" s="37"/>
      <c r="AZ15" s="37"/>
      <c r="BA15" s="37"/>
      <c r="BB15" s="7"/>
      <c r="BC15" s="37"/>
      <c r="BD15" s="37"/>
      <c r="BE15" s="37"/>
      <c r="BF15" s="37"/>
      <c r="BG15" s="7"/>
      <c r="BH15" s="37"/>
      <c r="BI15" s="37"/>
      <c r="BJ15" s="37"/>
      <c r="BK15" s="37"/>
      <c r="BL15" s="7"/>
      <c r="BM15" s="37"/>
      <c r="BN15" s="37"/>
      <c r="BO15" s="37"/>
      <c r="BP15" s="37"/>
      <c r="BQ15" s="7"/>
      <c r="BR15" s="86"/>
      <c r="BS15" s="86"/>
      <c r="BT15" s="86"/>
    </row>
    <row r="16" spans="1:72" ht="13.5" thickBot="1">
      <c r="A16" s="12"/>
      <c r="B16" s="56"/>
      <c r="C16" s="57" t="s">
        <v>34</v>
      </c>
      <c r="D16" s="58"/>
      <c r="E16" s="58"/>
      <c r="F16" s="58"/>
      <c r="G16" s="118">
        <v>44926</v>
      </c>
      <c r="H16" s="119"/>
      <c r="I16" s="59"/>
      <c r="J16" s="60" t="s">
        <v>60</v>
      </c>
      <c r="K16" s="60"/>
      <c r="L16" s="60"/>
      <c r="M16" s="60"/>
      <c r="N16" s="60"/>
      <c r="O16" s="60"/>
      <c r="P16" s="60"/>
      <c r="Q16" s="60"/>
      <c r="R16" s="61"/>
      <c r="S16" s="62"/>
      <c r="T16" s="12"/>
      <c r="U16" s="37"/>
      <c r="V16" s="37"/>
      <c r="W16" s="37"/>
      <c r="X16" s="37"/>
      <c r="Y16" s="37"/>
      <c r="Z16" s="96" t="s">
        <v>2</v>
      </c>
      <c r="AA16" s="96"/>
      <c r="AB16" s="96"/>
      <c r="AC16" s="2"/>
      <c r="AD16" s="95" t="s">
        <v>12</v>
      </c>
      <c r="AE16" s="95"/>
      <c r="AF16" s="95" t="s">
        <v>13</v>
      </c>
      <c r="AG16" s="95"/>
      <c r="AH16" s="2"/>
      <c r="AI16" s="95" t="s">
        <v>12</v>
      </c>
      <c r="AJ16" s="95"/>
      <c r="AK16" s="95" t="s">
        <v>13</v>
      </c>
      <c r="AL16" s="95"/>
      <c r="AM16" s="2"/>
      <c r="AN16" s="95" t="s">
        <v>12</v>
      </c>
      <c r="AO16" s="95"/>
      <c r="AP16" s="95" t="s">
        <v>13</v>
      </c>
      <c r="AQ16" s="95"/>
      <c r="AR16" s="2"/>
      <c r="AS16" s="95" t="s">
        <v>12</v>
      </c>
      <c r="AT16" s="95"/>
      <c r="AU16" s="95" t="s">
        <v>13</v>
      </c>
      <c r="AV16" s="95"/>
      <c r="AW16" s="2"/>
      <c r="AX16" s="95" t="s">
        <v>12</v>
      </c>
      <c r="AY16" s="95"/>
      <c r="AZ16" s="95" t="s">
        <v>13</v>
      </c>
      <c r="BA16" s="95"/>
      <c r="BB16" s="2"/>
      <c r="BC16" s="95" t="s">
        <v>12</v>
      </c>
      <c r="BD16" s="95"/>
      <c r="BE16" s="95" t="s">
        <v>13</v>
      </c>
      <c r="BF16" s="95"/>
      <c r="BG16" s="2"/>
      <c r="BH16" s="95" t="s">
        <v>12</v>
      </c>
      <c r="BI16" s="95"/>
      <c r="BJ16" s="95" t="s">
        <v>13</v>
      </c>
      <c r="BK16" s="95"/>
      <c r="BL16" s="2"/>
      <c r="BM16" s="95" t="s">
        <v>12</v>
      </c>
      <c r="BN16" s="95"/>
      <c r="BO16" s="95" t="s">
        <v>13</v>
      </c>
      <c r="BP16" s="95"/>
      <c r="BQ16" s="38"/>
      <c r="BR16" s="86"/>
      <c r="BS16" s="86"/>
      <c r="BT16" s="86"/>
    </row>
    <row r="17" spans="1:72" ht="12.75">
      <c r="A17" s="12"/>
      <c r="B17" s="12"/>
      <c r="C17" s="134"/>
      <c r="D17" s="134"/>
      <c r="E17" s="134"/>
      <c r="F17" s="134"/>
      <c r="G17" s="134"/>
      <c r="H17" s="134"/>
      <c r="I17" s="63"/>
      <c r="J17" s="134"/>
      <c r="K17" s="134"/>
      <c r="L17" s="134"/>
      <c r="M17" s="134"/>
      <c r="N17" s="134"/>
      <c r="O17" s="135"/>
      <c r="P17" s="12"/>
      <c r="Q17" s="12"/>
      <c r="R17" s="12"/>
      <c r="S17" s="12"/>
      <c r="T17" s="12"/>
      <c r="U17" s="96" t="s">
        <v>8</v>
      </c>
      <c r="V17" s="96"/>
      <c r="W17" s="96"/>
      <c r="X17" s="38" t="s">
        <v>11</v>
      </c>
      <c r="Y17" s="2" t="s">
        <v>1</v>
      </c>
      <c r="Z17" s="2" t="s">
        <v>3</v>
      </c>
      <c r="AA17" s="2" t="s">
        <v>4</v>
      </c>
      <c r="AB17" s="2" t="s">
        <v>5</v>
      </c>
      <c r="AC17" s="2"/>
      <c r="AD17" s="64" t="s">
        <v>14</v>
      </c>
      <c r="AE17" s="64" t="s">
        <v>47</v>
      </c>
      <c r="AF17" s="64" t="s">
        <v>14</v>
      </c>
      <c r="AG17" s="64" t="s">
        <v>47</v>
      </c>
      <c r="AH17" s="2"/>
      <c r="AI17" s="64" t="s">
        <v>14</v>
      </c>
      <c r="AJ17" s="64" t="s">
        <v>47</v>
      </c>
      <c r="AK17" s="64" t="s">
        <v>14</v>
      </c>
      <c r="AL17" s="64" t="s">
        <v>47</v>
      </c>
      <c r="AM17" s="2"/>
      <c r="AN17" s="64" t="s">
        <v>14</v>
      </c>
      <c r="AO17" s="64" t="s">
        <v>47</v>
      </c>
      <c r="AP17" s="64" t="s">
        <v>14</v>
      </c>
      <c r="AQ17" s="64" t="s">
        <v>47</v>
      </c>
      <c r="AR17" s="2"/>
      <c r="AS17" s="64" t="s">
        <v>14</v>
      </c>
      <c r="AT17" s="64" t="s">
        <v>47</v>
      </c>
      <c r="AU17" s="64" t="s">
        <v>14</v>
      </c>
      <c r="AV17" s="64" t="s">
        <v>47</v>
      </c>
      <c r="AW17" s="2"/>
      <c r="AX17" s="64" t="s">
        <v>21</v>
      </c>
      <c r="AY17" s="64" t="s">
        <v>47</v>
      </c>
      <c r="AZ17" s="64" t="s">
        <v>21</v>
      </c>
      <c r="BA17" s="64" t="s">
        <v>47</v>
      </c>
      <c r="BB17" s="2"/>
      <c r="BC17" s="64" t="s">
        <v>21</v>
      </c>
      <c r="BD17" s="64" t="s">
        <v>47</v>
      </c>
      <c r="BE17" s="64" t="s">
        <v>21</v>
      </c>
      <c r="BF17" s="64" t="s">
        <v>47</v>
      </c>
      <c r="BG17" s="2"/>
      <c r="BH17" s="64" t="s">
        <v>21</v>
      </c>
      <c r="BI17" s="64" t="s">
        <v>14</v>
      </c>
      <c r="BJ17" s="64" t="s">
        <v>21</v>
      </c>
      <c r="BK17" s="64" t="s">
        <v>14</v>
      </c>
      <c r="BL17" s="2"/>
      <c r="BM17" s="64" t="s">
        <v>14</v>
      </c>
      <c r="BN17" s="64" t="s">
        <v>21</v>
      </c>
      <c r="BO17" s="64" t="s">
        <v>14</v>
      </c>
      <c r="BP17" s="64" t="s">
        <v>21</v>
      </c>
      <c r="BQ17" s="7"/>
      <c r="BR17" s="86"/>
      <c r="BS17" s="86"/>
      <c r="BT17" s="86"/>
    </row>
    <row r="18" spans="1:72" ht="12.75">
      <c r="A18" s="2"/>
      <c r="B18" s="2"/>
      <c r="C18" s="96"/>
      <c r="D18" s="96"/>
      <c r="E18" s="96"/>
      <c r="F18" s="96"/>
      <c r="G18" s="96"/>
      <c r="H18" s="96"/>
      <c r="I18" s="38"/>
      <c r="J18" s="96"/>
      <c r="K18" s="96"/>
      <c r="L18" s="96"/>
      <c r="M18" s="96"/>
      <c r="N18" s="96"/>
      <c r="O18" s="95"/>
      <c r="P18" s="2"/>
      <c r="Q18" s="2"/>
      <c r="R18" s="2"/>
      <c r="S18" s="2"/>
      <c r="T18" s="2"/>
      <c r="U18" s="38" t="s">
        <v>9</v>
      </c>
      <c r="V18" s="38" t="s">
        <v>10</v>
      </c>
      <c r="W18" s="38" t="s">
        <v>0</v>
      </c>
      <c r="X18" s="38" t="s">
        <v>20</v>
      </c>
      <c r="Y18" s="38" t="s">
        <v>7</v>
      </c>
      <c r="Z18" s="38" t="s">
        <v>6</v>
      </c>
      <c r="AA18" s="38" t="s">
        <v>6</v>
      </c>
      <c r="AB18" s="38" t="s">
        <v>6</v>
      </c>
      <c r="AC18" s="65"/>
      <c r="AD18" s="2">
        <f>SUM(AD19:AD98)</f>
        <v>7</v>
      </c>
      <c r="AE18" s="2">
        <f>SUM(AE19:AE98)</f>
        <v>29</v>
      </c>
      <c r="AF18" s="2">
        <f>SUM(AF19:AF98)</f>
        <v>17.5</v>
      </c>
      <c r="AG18" s="2">
        <f>SUM(AG19:AG98)</f>
        <v>73.5</v>
      </c>
      <c r="AH18" s="65"/>
      <c r="AI18" s="2">
        <f>SUM(AI19:AI98)</f>
        <v>0</v>
      </c>
      <c r="AJ18" s="2">
        <f>SUM(AJ19:AJ98)</f>
        <v>0</v>
      </c>
      <c r="AK18" s="2">
        <f>SUM(AK19:AK98)</f>
        <v>0</v>
      </c>
      <c r="AL18" s="2">
        <f>SUM(AL19:AL98)</f>
        <v>0</v>
      </c>
      <c r="AM18" s="65"/>
      <c r="AN18" s="2">
        <f>SUM(AN19:AN98)</f>
        <v>0</v>
      </c>
      <c r="AO18" s="2">
        <f>SUM(AO19:AO98)</f>
        <v>0</v>
      </c>
      <c r="AP18" s="2">
        <f>SUM(AP19:AP98)</f>
        <v>0</v>
      </c>
      <c r="AQ18" s="2">
        <f>SUM(AQ19:AQ98)</f>
        <v>0</v>
      </c>
      <c r="AR18" s="65"/>
      <c r="AS18" s="2">
        <f>SUM(AS19:AS98)</f>
        <v>182</v>
      </c>
      <c r="AT18" s="2">
        <f>SUM(AT19:AT98)</f>
        <v>2778</v>
      </c>
      <c r="AU18" s="2">
        <f>SUM(AU19:AU98)</f>
        <v>186</v>
      </c>
      <c r="AV18" s="2">
        <f>SUM(AV19:AV98)</f>
        <v>2781</v>
      </c>
      <c r="AW18" s="65"/>
      <c r="AX18" s="2" t="e">
        <f>SUM(AX19:AX98)</f>
        <v>#VALUE!</v>
      </c>
      <c r="AY18" s="2" t="e">
        <f>SUM(AY19:AY98)</f>
        <v>#VALUE!</v>
      </c>
      <c r="AZ18" s="2" t="e">
        <f>SUM(AZ19:AZ98)</f>
        <v>#VALUE!</v>
      </c>
      <c r="BA18" s="2" t="e">
        <f>SUM(BA19:BA98)</f>
        <v>#VALUE!</v>
      </c>
      <c r="BB18" s="65"/>
      <c r="BC18" s="2" t="e">
        <f>SUM(BC19:BC98)</f>
        <v>#VALUE!</v>
      </c>
      <c r="BD18" s="2" t="e">
        <f>SUM(BD19:BD98)</f>
        <v>#VALUE!</v>
      </c>
      <c r="BE18" s="2" t="e">
        <f>SUM(BE19:BE98)</f>
        <v>#VALUE!</v>
      </c>
      <c r="BF18" s="2" t="e">
        <f>SUM(BF19:BF98)</f>
        <v>#VALUE!</v>
      </c>
      <c r="BG18" s="65"/>
      <c r="BH18" s="2" t="e">
        <f>SUM(BH19:BH98)</f>
        <v>#VALUE!</v>
      </c>
      <c r="BI18" s="2" t="e">
        <f>SUM(BI19:BI98)</f>
        <v>#VALUE!</v>
      </c>
      <c r="BJ18" s="2" t="e">
        <f>SUM(BJ19:BJ98)</f>
        <v>#VALUE!</v>
      </c>
      <c r="BK18" s="2" t="e">
        <f>SUM(BK19:BK98)</f>
        <v>#VALUE!</v>
      </c>
      <c r="BL18" s="65"/>
      <c r="BM18" s="2">
        <f>SUM(BM19:BM98)</f>
        <v>182</v>
      </c>
      <c r="BN18" s="2">
        <f>SUM(BN19:BN98)</f>
        <v>10.5</v>
      </c>
      <c r="BO18" s="2">
        <f>SUM(BO19:BO98)</f>
        <v>186</v>
      </c>
      <c r="BP18" s="2">
        <f>SUM(BP19:BP98)</f>
        <v>11.5</v>
      </c>
      <c r="BQ18" s="38"/>
      <c r="BR18" s="86"/>
      <c r="BS18" s="86"/>
      <c r="BT18" s="86"/>
    </row>
    <row r="19" spans="1:72" ht="12.75">
      <c r="A19" s="66"/>
      <c r="B19" s="2"/>
      <c r="C19" s="95" t="s">
        <v>24</v>
      </c>
      <c r="D19" s="95"/>
      <c r="E19" s="95" t="s">
        <v>25</v>
      </c>
      <c r="F19" s="95"/>
      <c r="G19" s="95" t="s">
        <v>26</v>
      </c>
      <c r="H19" s="95"/>
      <c r="I19" s="7"/>
      <c r="J19" s="95" t="s">
        <v>24</v>
      </c>
      <c r="K19" s="95"/>
      <c r="L19" s="95" t="s">
        <v>25</v>
      </c>
      <c r="M19" s="95"/>
      <c r="N19" s="95" t="s">
        <v>26</v>
      </c>
      <c r="O19" s="95"/>
      <c r="P19" s="2"/>
      <c r="Q19" s="2"/>
      <c r="R19" s="2"/>
      <c r="S19" s="2"/>
      <c r="T19" s="2"/>
      <c r="U19" s="67">
        <f>V19*1.019716213</f>
        <v>0.006232505493855999</v>
      </c>
      <c r="V19" s="67">
        <f>W19*0.01</f>
        <v>0.006111999999999999</v>
      </c>
      <c r="W19" s="68">
        <v>0.6112</v>
      </c>
      <c r="X19" s="68">
        <f>W19/100-1.01325</f>
        <v>-1.007138</v>
      </c>
      <c r="Y19" s="68">
        <v>0.01</v>
      </c>
      <c r="Z19" s="69">
        <v>0.0006</v>
      </c>
      <c r="AA19" s="70">
        <v>2501</v>
      </c>
      <c r="AB19" s="70">
        <v>2501</v>
      </c>
      <c r="AC19" s="65">
        <f>AD12</f>
        <v>15</v>
      </c>
      <c r="AD19" s="2">
        <f aca="true" t="shared" si="0" ref="AD19:AD80">IF(AND(AC19&gt;=Y19,AC19&lt;Y20),Y19,0)</f>
        <v>0</v>
      </c>
      <c r="AE19" s="2">
        <f aca="true" t="shared" si="1" ref="AE19:AE80">IF(AND(AC19&gt;=Y19,AC19&lt;Y20),Z19,0)</f>
        <v>0</v>
      </c>
      <c r="AF19" s="2">
        <f aca="true" t="shared" si="2" ref="AF19:AF80">IF(AND(AC19&gt;=Y19,AC19&lt;Y20),Y20,0)</f>
        <v>0</v>
      </c>
      <c r="AG19" s="2">
        <f aca="true" t="shared" si="3" ref="AG19:AG80">IF(AND(AC19&gt;=Y19,AC19&lt;Y20),Z20,0)</f>
        <v>0</v>
      </c>
      <c r="AH19" s="65">
        <f>AI12</f>
        <v>0</v>
      </c>
      <c r="AI19" s="2">
        <f aca="true" t="shared" si="4" ref="AI19:AI80">IF(AND(AH19&gt;=Y19,AH19&lt;Y20),Y19,0)</f>
        <v>0</v>
      </c>
      <c r="AJ19" s="2">
        <f aca="true" t="shared" si="5" ref="AJ19:AJ80">IF(AND(AH19&gt;=Y19,AH19&lt;Y20),Z19,0)</f>
        <v>0</v>
      </c>
      <c r="AK19" s="2">
        <f aca="true" t="shared" si="6" ref="AK19:AK80">IF(AND(AH19&gt;=Y19,AH19&lt;Y20),Y20,0)</f>
        <v>0</v>
      </c>
      <c r="AL19" s="2">
        <f aca="true" t="shared" si="7" ref="AL19:AL80">IF(AND(AH19&gt;=Y19,AH19&lt;Y20),Z20,0)</f>
        <v>0</v>
      </c>
      <c r="AM19" s="65">
        <f>AN12</f>
        <v>0</v>
      </c>
      <c r="AN19" s="2">
        <f aca="true" t="shared" si="8" ref="AN19:AN80">IF(AND(AM19&gt;=Y19,AM19&lt;Y20),Y19,0)</f>
        <v>0</v>
      </c>
      <c r="AO19" s="2">
        <f aca="true" t="shared" si="9" ref="AO19:AO80">IF(AND(AM19&gt;=Y19,AM19&lt;Y20),AB19,0)</f>
        <v>0</v>
      </c>
      <c r="AP19" s="2">
        <f aca="true" t="shared" si="10" ref="AP19:AP80">IF(AND(AM19&gt;=Y19,AM19&lt;Y20),Y20,0)</f>
        <v>0</v>
      </c>
      <c r="AQ19" s="2">
        <f aca="true" t="shared" si="11" ref="AQ19:AQ80">IF(AND(AM19&gt;=Y19,AM19&lt;Y20),AB20,0)</f>
        <v>0</v>
      </c>
      <c r="AR19" s="65">
        <f>AS12</f>
        <v>184</v>
      </c>
      <c r="AS19" s="2">
        <f aca="true" t="shared" si="12" ref="AS19:AS80">IF(AND(AR19&gt;=Y19,AR19&lt;Y20),Y19,0)</f>
        <v>0</v>
      </c>
      <c r="AT19" s="2">
        <f aca="true" t="shared" si="13" ref="AT19:AT80">IF(AND(AR19&gt;=Y19,AR19&lt;Y20),AB19,0)</f>
        <v>0</v>
      </c>
      <c r="AU19" s="2">
        <f aca="true" t="shared" si="14" ref="AU19:AU80">IF(AND(AR19&gt;=Y19,AR19&lt;Y20),Y20,0)</f>
        <v>0</v>
      </c>
      <c r="AV19" s="2">
        <f aca="true" t="shared" si="15" ref="AV19:AV80">IF(AND(AR19&gt;=Y19,AR19&lt;Y20),AB20,0)</f>
        <v>0</v>
      </c>
      <c r="AW19" s="65" t="e">
        <f>AX12+1.01325</f>
        <v>#VALUE!</v>
      </c>
      <c r="AX19" s="2" t="e">
        <f aca="true" t="shared" si="16" ref="AX19:AX80">IF(AND(AW19&gt;=V19,AW19&lt;V20),V19,0)</f>
        <v>#VALUE!</v>
      </c>
      <c r="AY19" s="2" t="e">
        <f aca="true" t="shared" si="17" ref="AY19:AY80">IF(AND(AW19&gt;=V19,AW19&lt;V20),AB19,0)</f>
        <v>#VALUE!</v>
      </c>
      <c r="AZ19" s="2" t="e">
        <f aca="true" t="shared" si="18" ref="AZ19:AZ80">IF(AND(AW19&gt;=V19,AW19&lt;V20),V20,0)</f>
        <v>#VALUE!</v>
      </c>
      <c r="BA19" s="2" t="e">
        <f aca="true" t="shared" si="19" ref="BA19:BA80">IF(AND(AW19&gt;=V19,AW19&lt;V20),AB20,0)</f>
        <v>#VALUE!</v>
      </c>
      <c r="BB19" s="65" t="e">
        <f>BC12+1.01325</f>
        <v>#VALUE!</v>
      </c>
      <c r="BC19" s="2" t="e">
        <f aca="true" t="shared" si="20" ref="BC19:BC80">IF(AND(BB19&gt;=V19,BB19&lt;V20),V19,0)</f>
        <v>#VALUE!</v>
      </c>
      <c r="BD19" s="2" t="e">
        <f aca="true" t="shared" si="21" ref="BD19:BD80">IF(AND(BB19&gt;=V19,BB19&lt;V20),AB19,0)</f>
        <v>#VALUE!</v>
      </c>
      <c r="BE19" s="2" t="e">
        <f aca="true" t="shared" si="22" ref="BE19:BE80">IF(AND(BB19&gt;=V19,BB19&lt;V20),V20,0)</f>
        <v>#VALUE!</v>
      </c>
      <c r="BF19" s="2" t="e">
        <f aca="true" t="shared" si="23" ref="BF19:BF80">IF(AND(BB19&gt;=V19,BB19&lt;V20),AB20,0)</f>
        <v>#VALUE!</v>
      </c>
      <c r="BG19" s="65" t="e">
        <f>BH12+1.01325</f>
        <v>#VALUE!</v>
      </c>
      <c r="BH19" s="2" t="e">
        <f aca="true" t="shared" si="24" ref="BH19:BH80">IF(AND(BG19&gt;=V19,BG19&lt;V20),V19,0)</f>
        <v>#VALUE!</v>
      </c>
      <c r="BI19" s="2" t="e">
        <f aca="true" t="shared" si="25" ref="BI19:BI80">IF(AND(BG19&gt;=V19,BG19&lt;V20),Y19,0)</f>
        <v>#VALUE!</v>
      </c>
      <c r="BJ19" s="2" t="e">
        <f aca="true" t="shared" si="26" ref="BJ19:BJ80">IF(AND(BG19&gt;=V19,BG19&lt;V20),V20,0)</f>
        <v>#VALUE!</v>
      </c>
      <c r="BK19" s="2" t="e">
        <f aca="true" t="shared" si="27" ref="BK19:BK80">IF(AND(BG19&gt;=V19,BG19&lt;V20),Y20,0)</f>
        <v>#VALUE!</v>
      </c>
      <c r="BL19" s="65">
        <f>BM12</f>
        <v>184</v>
      </c>
      <c r="BM19" s="2">
        <f aca="true" t="shared" si="28" ref="BM19:BM80">IF(AND(BL19&gt;=Y19,BL19&lt;Y20),Y19,0)</f>
        <v>0</v>
      </c>
      <c r="BN19" s="2">
        <f aca="true" t="shared" si="29" ref="BN19:BN80">IF(AND(BL19&gt;=Y19,BL19&lt;Y20),V19,0)</f>
        <v>0</v>
      </c>
      <c r="BO19" s="2">
        <f aca="true" t="shared" si="30" ref="BO19:BO59">IF(AND(BL19&gt;=Y19,BL19&lt;Y20),Y20,0)</f>
        <v>0</v>
      </c>
      <c r="BP19" s="2">
        <f aca="true" t="shared" si="31" ref="BP19:BP80">IF(AND(BL19&gt;=Y19,BL19&lt;Y20),V20,0)</f>
        <v>0</v>
      </c>
      <c r="BQ19" s="71"/>
      <c r="BR19" s="86"/>
      <c r="BS19" s="86"/>
      <c r="BT19" s="86"/>
    </row>
    <row r="20" spans="1:72" ht="12.75">
      <c r="A20" s="66" t="s">
        <v>29</v>
      </c>
      <c r="B20" s="2"/>
      <c r="C20" s="2">
        <f>IF(C8=0,0,1)</f>
        <v>1</v>
      </c>
      <c r="D20" s="2" t="s">
        <v>28</v>
      </c>
      <c r="E20" s="2">
        <f>IF(E8=0,0,1)</f>
        <v>0</v>
      </c>
      <c r="F20" s="2" t="s">
        <v>28</v>
      </c>
      <c r="G20" s="2">
        <f>IF(G8="X",0,1)</f>
        <v>0</v>
      </c>
      <c r="H20" s="2" t="s">
        <v>20</v>
      </c>
      <c r="I20" s="2"/>
      <c r="J20" s="2">
        <f>IF(J8=0,0,1)</f>
        <v>0</v>
      </c>
      <c r="K20" s="2" t="s">
        <v>28</v>
      </c>
      <c r="L20" s="2">
        <f>IF(L8=0,0,1)</f>
        <v>1</v>
      </c>
      <c r="M20" s="2" t="s">
        <v>28</v>
      </c>
      <c r="N20" s="2">
        <f>IF(N8="X",0,1)</f>
        <v>0</v>
      </c>
      <c r="O20" s="2" t="s">
        <v>20</v>
      </c>
      <c r="P20" s="2"/>
      <c r="Q20" s="2"/>
      <c r="R20" s="2"/>
      <c r="S20" s="2"/>
      <c r="T20" s="2"/>
      <c r="U20" s="67">
        <f>V20*1.019716213</f>
        <v>0.008157729704</v>
      </c>
      <c r="V20" s="67">
        <f>W20*0.01</f>
        <v>0.008</v>
      </c>
      <c r="W20" s="68">
        <v>0.8</v>
      </c>
      <c r="X20" s="68">
        <f aca="true" t="shared" si="32" ref="X20:X83">W20/100-1.01325</f>
        <v>-1.00525</v>
      </c>
      <c r="Y20" s="72">
        <v>3.8</v>
      </c>
      <c r="Z20" s="69">
        <v>15.8</v>
      </c>
      <c r="AA20" s="70">
        <v>2493</v>
      </c>
      <c r="AB20" s="70">
        <v>2509</v>
      </c>
      <c r="AC20" s="65">
        <f>AC19</f>
        <v>15</v>
      </c>
      <c r="AD20" s="2">
        <f t="shared" si="0"/>
        <v>0</v>
      </c>
      <c r="AE20" s="2">
        <f t="shared" si="1"/>
        <v>0</v>
      </c>
      <c r="AF20" s="2">
        <f t="shared" si="2"/>
        <v>0</v>
      </c>
      <c r="AG20" s="2">
        <f t="shared" si="3"/>
        <v>0</v>
      </c>
      <c r="AH20" s="65">
        <f>AH19</f>
        <v>0</v>
      </c>
      <c r="AI20" s="2">
        <f t="shared" si="4"/>
        <v>0</v>
      </c>
      <c r="AJ20" s="2">
        <f t="shared" si="5"/>
        <v>0</v>
      </c>
      <c r="AK20" s="2">
        <f t="shared" si="6"/>
        <v>0</v>
      </c>
      <c r="AL20" s="2">
        <f t="shared" si="7"/>
        <v>0</v>
      </c>
      <c r="AM20" s="65">
        <f>AM19</f>
        <v>0</v>
      </c>
      <c r="AN20" s="2">
        <f t="shared" si="8"/>
        <v>0</v>
      </c>
      <c r="AO20" s="2">
        <f t="shared" si="9"/>
        <v>0</v>
      </c>
      <c r="AP20" s="2">
        <f t="shared" si="10"/>
        <v>0</v>
      </c>
      <c r="AQ20" s="2">
        <f t="shared" si="11"/>
        <v>0</v>
      </c>
      <c r="AR20" s="65">
        <f>AR19</f>
        <v>184</v>
      </c>
      <c r="AS20" s="2">
        <f t="shared" si="12"/>
        <v>0</v>
      </c>
      <c r="AT20" s="2">
        <f t="shared" si="13"/>
        <v>0</v>
      </c>
      <c r="AU20" s="2">
        <f t="shared" si="14"/>
        <v>0</v>
      </c>
      <c r="AV20" s="2">
        <f t="shared" si="15"/>
        <v>0</v>
      </c>
      <c r="AW20" s="65" t="e">
        <f>AW19</f>
        <v>#VALUE!</v>
      </c>
      <c r="AX20" s="2" t="e">
        <f t="shared" si="16"/>
        <v>#VALUE!</v>
      </c>
      <c r="AY20" s="2" t="e">
        <f t="shared" si="17"/>
        <v>#VALUE!</v>
      </c>
      <c r="AZ20" s="2" t="e">
        <f t="shared" si="18"/>
        <v>#VALUE!</v>
      </c>
      <c r="BA20" s="2" t="e">
        <f t="shared" si="19"/>
        <v>#VALUE!</v>
      </c>
      <c r="BB20" s="65" t="e">
        <f>BB19</f>
        <v>#VALUE!</v>
      </c>
      <c r="BC20" s="2" t="e">
        <f t="shared" si="20"/>
        <v>#VALUE!</v>
      </c>
      <c r="BD20" s="2" t="e">
        <f t="shared" si="21"/>
        <v>#VALUE!</v>
      </c>
      <c r="BE20" s="2" t="e">
        <f t="shared" si="22"/>
        <v>#VALUE!</v>
      </c>
      <c r="BF20" s="2" t="e">
        <f t="shared" si="23"/>
        <v>#VALUE!</v>
      </c>
      <c r="BG20" s="65" t="e">
        <f>BG19</f>
        <v>#VALUE!</v>
      </c>
      <c r="BH20" s="2" t="e">
        <f t="shared" si="24"/>
        <v>#VALUE!</v>
      </c>
      <c r="BI20" s="2" t="e">
        <f t="shared" si="25"/>
        <v>#VALUE!</v>
      </c>
      <c r="BJ20" s="2" t="e">
        <f t="shared" si="26"/>
        <v>#VALUE!</v>
      </c>
      <c r="BK20" s="2" t="e">
        <f t="shared" si="27"/>
        <v>#VALUE!</v>
      </c>
      <c r="BL20" s="65">
        <f>BL19</f>
        <v>184</v>
      </c>
      <c r="BM20" s="2">
        <f t="shared" si="28"/>
        <v>0</v>
      </c>
      <c r="BN20" s="2">
        <f t="shared" si="29"/>
        <v>0</v>
      </c>
      <c r="BO20" s="2">
        <f t="shared" si="30"/>
        <v>0</v>
      </c>
      <c r="BP20" s="2">
        <f t="shared" si="31"/>
        <v>0</v>
      </c>
      <c r="BQ20" s="7"/>
      <c r="BR20" s="86"/>
      <c r="BS20" s="86"/>
      <c r="BT20" s="86"/>
    </row>
    <row r="21" spans="1:72" ht="12.75">
      <c r="A21" s="66" t="s">
        <v>30</v>
      </c>
      <c r="B21" s="2"/>
      <c r="C21" s="2">
        <f>IF(C8&gt;374.15,0,1)</f>
        <v>1</v>
      </c>
      <c r="D21" s="2" t="s">
        <v>28</v>
      </c>
      <c r="E21" s="2">
        <f>IF(E8&gt;374.15,0,1)</f>
        <v>1</v>
      </c>
      <c r="F21" s="2" t="s">
        <v>28</v>
      </c>
      <c r="G21" s="2">
        <f>IF(G8="X",1,IF(G8&gt;220.3,0,1))</f>
        <v>1</v>
      </c>
      <c r="H21" s="2" t="s">
        <v>20</v>
      </c>
      <c r="I21" s="2"/>
      <c r="J21" s="2">
        <f>IF(J8&gt;374.15,0,1)</f>
        <v>1</v>
      </c>
      <c r="K21" s="2" t="s">
        <v>28</v>
      </c>
      <c r="L21" s="2">
        <f>IF(L8&gt;374.15,0,1)</f>
        <v>1</v>
      </c>
      <c r="M21" s="2" t="s">
        <v>28</v>
      </c>
      <c r="N21" s="2">
        <f>IF(N8="X",1,IF(N8&gt;220.3,0,1))</f>
        <v>1</v>
      </c>
      <c r="O21" s="2" t="s">
        <v>20</v>
      </c>
      <c r="P21" s="2"/>
      <c r="Q21" s="2"/>
      <c r="R21" s="2"/>
      <c r="S21" s="2"/>
      <c r="T21" s="2"/>
      <c r="U21" s="67">
        <f>V21*1.019716213</f>
        <v>0.01019716213</v>
      </c>
      <c r="V21" s="67">
        <f>W21*0.01</f>
        <v>0.01</v>
      </c>
      <c r="W21" s="68">
        <v>1</v>
      </c>
      <c r="X21" s="68">
        <f t="shared" si="32"/>
        <v>-1.00325</v>
      </c>
      <c r="Y21" s="72">
        <v>7</v>
      </c>
      <c r="Z21" s="69">
        <v>29</v>
      </c>
      <c r="AA21" s="70">
        <v>2485</v>
      </c>
      <c r="AB21" s="70">
        <v>2514</v>
      </c>
      <c r="AC21" s="65">
        <f aca="true" t="shared" si="33" ref="AC21:AC80">AC20</f>
        <v>15</v>
      </c>
      <c r="AD21" s="2">
        <f t="shared" si="0"/>
        <v>7</v>
      </c>
      <c r="AE21" s="2">
        <f t="shared" si="1"/>
        <v>29</v>
      </c>
      <c r="AF21" s="2">
        <f t="shared" si="2"/>
        <v>17.5</v>
      </c>
      <c r="AG21" s="2">
        <f t="shared" si="3"/>
        <v>73.5</v>
      </c>
      <c r="AH21" s="65">
        <f aca="true" t="shared" si="34" ref="AH21:AH80">AH20</f>
        <v>0</v>
      </c>
      <c r="AI21" s="2">
        <f t="shared" si="4"/>
        <v>0</v>
      </c>
      <c r="AJ21" s="2">
        <f t="shared" si="5"/>
        <v>0</v>
      </c>
      <c r="AK21" s="2">
        <f t="shared" si="6"/>
        <v>0</v>
      </c>
      <c r="AL21" s="2">
        <f t="shared" si="7"/>
        <v>0</v>
      </c>
      <c r="AM21" s="65">
        <f aca="true" t="shared" si="35" ref="AM21:AM80">AM20</f>
        <v>0</v>
      </c>
      <c r="AN21" s="2">
        <f t="shared" si="8"/>
        <v>0</v>
      </c>
      <c r="AO21" s="2">
        <f t="shared" si="9"/>
        <v>0</v>
      </c>
      <c r="AP21" s="2">
        <f t="shared" si="10"/>
        <v>0</v>
      </c>
      <c r="AQ21" s="2">
        <f t="shared" si="11"/>
        <v>0</v>
      </c>
      <c r="AR21" s="65">
        <f aca="true" t="shared" si="36" ref="AR21:AR80">AR20</f>
        <v>184</v>
      </c>
      <c r="AS21" s="2">
        <f t="shared" si="12"/>
        <v>0</v>
      </c>
      <c r="AT21" s="2">
        <f t="shared" si="13"/>
        <v>0</v>
      </c>
      <c r="AU21" s="2">
        <f t="shared" si="14"/>
        <v>0</v>
      </c>
      <c r="AV21" s="2">
        <f t="shared" si="15"/>
        <v>0</v>
      </c>
      <c r="AW21" s="65" t="e">
        <f aca="true" t="shared" si="37" ref="AW21:AW80">AW20</f>
        <v>#VALUE!</v>
      </c>
      <c r="AX21" s="2" t="e">
        <f t="shared" si="16"/>
        <v>#VALUE!</v>
      </c>
      <c r="AY21" s="2" t="e">
        <f t="shared" si="17"/>
        <v>#VALUE!</v>
      </c>
      <c r="AZ21" s="2" t="e">
        <f t="shared" si="18"/>
        <v>#VALUE!</v>
      </c>
      <c r="BA21" s="2" t="e">
        <f t="shared" si="19"/>
        <v>#VALUE!</v>
      </c>
      <c r="BB21" s="65" t="e">
        <f aca="true" t="shared" si="38" ref="BB21:BB80">BB20</f>
        <v>#VALUE!</v>
      </c>
      <c r="BC21" s="2" t="e">
        <f t="shared" si="20"/>
        <v>#VALUE!</v>
      </c>
      <c r="BD21" s="2" t="e">
        <f t="shared" si="21"/>
        <v>#VALUE!</v>
      </c>
      <c r="BE21" s="2" t="e">
        <f t="shared" si="22"/>
        <v>#VALUE!</v>
      </c>
      <c r="BF21" s="2" t="e">
        <f t="shared" si="23"/>
        <v>#VALUE!</v>
      </c>
      <c r="BG21" s="65" t="e">
        <f aca="true" t="shared" si="39" ref="BG21:BG80">BG20</f>
        <v>#VALUE!</v>
      </c>
      <c r="BH21" s="2" t="e">
        <f t="shared" si="24"/>
        <v>#VALUE!</v>
      </c>
      <c r="BI21" s="2" t="e">
        <f t="shared" si="25"/>
        <v>#VALUE!</v>
      </c>
      <c r="BJ21" s="2" t="e">
        <f t="shared" si="26"/>
        <v>#VALUE!</v>
      </c>
      <c r="BK21" s="2" t="e">
        <f t="shared" si="27"/>
        <v>#VALUE!</v>
      </c>
      <c r="BL21" s="65">
        <f aca="true" t="shared" si="40" ref="BL21:BL80">BL20</f>
        <v>184</v>
      </c>
      <c r="BM21" s="2">
        <f t="shared" si="28"/>
        <v>0</v>
      </c>
      <c r="BN21" s="2">
        <f t="shared" si="29"/>
        <v>0</v>
      </c>
      <c r="BO21" s="2">
        <f t="shared" si="30"/>
        <v>0</v>
      </c>
      <c r="BP21" s="2">
        <f t="shared" si="31"/>
        <v>0</v>
      </c>
      <c r="BQ21" s="7"/>
      <c r="BR21" s="86"/>
      <c r="BS21" s="86"/>
      <c r="BT21" s="86"/>
    </row>
    <row r="22" spans="1:72" ht="12.75">
      <c r="A22" s="66" t="s">
        <v>31</v>
      </c>
      <c r="B22" s="2"/>
      <c r="C22" s="2">
        <f>IF(C8&lt;0,0,1)</f>
        <v>1</v>
      </c>
      <c r="D22" s="2" t="s">
        <v>28</v>
      </c>
      <c r="E22" s="2">
        <f>IF(E8&lt;0,0,1)</f>
        <v>1</v>
      </c>
      <c r="F22" s="2" t="s">
        <v>28</v>
      </c>
      <c r="G22" s="2">
        <f>IF(G8&lt;-1.01,0,1)</f>
        <v>1</v>
      </c>
      <c r="H22" s="2" t="s">
        <v>20</v>
      </c>
      <c r="I22" s="2"/>
      <c r="J22" s="2">
        <f>IF(J8&lt;0,0,1)</f>
        <v>1</v>
      </c>
      <c r="K22" s="2" t="s">
        <v>28</v>
      </c>
      <c r="L22" s="2">
        <f>IF(L8&lt;0,0,1)</f>
        <v>1</v>
      </c>
      <c r="M22" s="2" t="s">
        <v>28</v>
      </c>
      <c r="N22" s="2">
        <f>IF(N8&lt;-1.01,0,1)</f>
        <v>1</v>
      </c>
      <c r="O22" s="2" t="s">
        <v>20</v>
      </c>
      <c r="P22" s="2"/>
      <c r="Q22" s="2"/>
      <c r="R22" s="2"/>
      <c r="S22" s="2"/>
      <c r="T22" s="2"/>
      <c r="U22" s="67">
        <f aca="true" t="shared" si="41" ref="U22:U98">V22*1.019716213</f>
        <v>0.02039432426</v>
      </c>
      <c r="V22" s="68">
        <f aca="true" t="shared" si="42" ref="V22:V98">W22*0.01</f>
        <v>0.02</v>
      </c>
      <c r="W22" s="68">
        <v>2</v>
      </c>
      <c r="X22" s="68">
        <f t="shared" si="32"/>
        <v>-0.99325</v>
      </c>
      <c r="Y22" s="72">
        <v>17.5</v>
      </c>
      <c r="Z22" s="69">
        <v>73.5</v>
      </c>
      <c r="AA22" s="70">
        <v>2460</v>
      </c>
      <c r="AB22" s="70">
        <v>2534</v>
      </c>
      <c r="AC22" s="65">
        <f t="shared" si="33"/>
        <v>15</v>
      </c>
      <c r="AD22" s="2">
        <f t="shared" si="0"/>
        <v>0</v>
      </c>
      <c r="AE22" s="2">
        <f t="shared" si="1"/>
        <v>0</v>
      </c>
      <c r="AF22" s="2">
        <f t="shared" si="2"/>
        <v>0</v>
      </c>
      <c r="AG22" s="2">
        <f t="shared" si="3"/>
        <v>0</v>
      </c>
      <c r="AH22" s="65">
        <f t="shared" si="34"/>
        <v>0</v>
      </c>
      <c r="AI22" s="2">
        <f t="shared" si="4"/>
        <v>0</v>
      </c>
      <c r="AJ22" s="2">
        <f t="shared" si="5"/>
        <v>0</v>
      </c>
      <c r="AK22" s="2">
        <f t="shared" si="6"/>
        <v>0</v>
      </c>
      <c r="AL22" s="2">
        <f t="shared" si="7"/>
        <v>0</v>
      </c>
      <c r="AM22" s="65">
        <f t="shared" si="35"/>
        <v>0</v>
      </c>
      <c r="AN22" s="2">
        <f t="shared" si="8"/>
        <v>0</v>
      </c>
      <c r="AO22" s="2">
        <f t="shared" si="9"/>
        <v>0</v>
      </c>
      <c r="AP22" s="2">
        <f t="shared" si="10"/>
        <v>0</v>
      </c>
      <c r="AQ22" s="2">
        <f t="shared" si="11"/>
        <v>0</v>
      </c>
      <c r="AR22" s="65">
        <f t="shared" si="36"/>
        <v>184</v>
      </c>
      <c r="AS22" s="2">
        <f t="shared" si="12"/>
        <v>0</v>
      </c>
      <c r="AT22" s="2">
        <f t="shared" si="13"/>
        <v>0</v>
      </c>
      <c r="AU22" s="2">
        <f t="shared" si="14"/>
        <v>0</v>
      </c>
      <c r="AV22" s="2">
        <f t="shared" si="15"/>
        <v>0</v>
      </c>
      <c r="AW22" s="65" t="e">
        <f t="shared" si="37"/>
        <v>#VALUE!</v>
      </c>
      <c r="AX22" s="2" t="e">
        <f t="shared" si="16"/>
        <v>#VALUE!</v>
      </c>
      <c r="AY22" s="2" t="e">
        <f t="shared" si="17"/>
        <v>#VALUE!</v>
      </c>
      <c r="AZ22" s="2" t="e">
        <f t="shared" si="18"/>
        <v>#VALUE!</v>
      </c>
      <c r="BA22" s="2" t="e">
        <f t="shared" si="19"/>
        <v>#VALUE!</v>
      </c>
      <c r="BB22" s="65" t="e">
        <f t="shared" si="38"/>
        <v>#VALUE!</v>
      </c>
      <c r="BC22" s="2" t="e">
        <f t="shared" si="20"/>
        <v>#VALUE!</v>
      </c>
      <c r="BD22" s="2" t="e">
        <f t="shared" si="21"/>
        <v>#VALUE!</v>
      </c>
      <c r="BE22" s="2" t="e">
        <f t="shared" si="22"/>
        <v>#VALUE!</v>
      </c>
      <c r="BF22" s="2" t="e">
        <f t="shared" si="23"/>
        <v>#VALUE!</v>
      </c>
      <c r="BG22" s="65" t="e">
        <f t="shared" si="39"/>
        <v>#VALUE!</v>
      </c>
      <c r="BH22" s="2" t="e">
        <f t="shared" si="24"/>
        <v>#VALUE!</v>
      </c>
      <c r="BI22" s="2" t="e">
        <f t="shared" si="25"/>
        <v>#VALUE!</v>
      </c>
      <c r="BJ22" s="2" t="e">
        <f t="shared" si="26"/>
        <v>#VALUE!</v>
      </c>
      <c r="BK22" s="2" t="e">
        <f t="shared" si="27"/>
        <v>#VALUE!</v>
      </c>
      <c r="BL22" s="65">
        <f t="shared" si="40"/>
        <v>184</v>
      </c>
      <c r="BM22" s="2">
        <f t="shared" si="28"/>
        <v>0</v>
      </c>
      <c r="BN22" s="2">
        <f t="shared" si="29"/>
        <v>0</v>
      </c>
      <c r="BO22" s="2">
        <f t="shared" si="30"/>
        <v>0</v>
      </c>
      <c r="BP22" s="2">
        <f t="shared" si="31"/>
        <v>0</v>
      </c>
      <c r="BQ22" s="7"/>
      <c r="BR22" s="86"/>
      <c r="BS22" s="86"/>
      <c r="BT22" s="86"/>
    </row>
    <row r="23" spans="1:72" ht="12.75">
      <c r="A23" s="66" t="s">
        <v>32</v>
      </c>
      <c r="B23" s="2"/>
      <c r="C23" s="2">
        <f>C21*C22</f>
        <v>1</v>
      </c>
      <c r="D23" s="2"/>
      <c r="E23" s="2">
        <f>E21*E22</f>
        <v>1</v>
      </c>
      <c r="F23" s="2"/>
      <c r="G23" s="2">
        <f>G21*G22</f>
        <v>1</v>
      </c>
      <c r="H23" s="2"/>
      <c r="I23" s="2"/>
      <c r="J23" s="2">
        <f>J21*J22</f>
        <v>1</v>
      </c>
      <c r="K23" s="2"/>
      <c r="L23" s="2">
        <f>L21*L22</f>
        <v>1</v>
      </c>
      <c r="M23" s="2"/>
      <c r="N23" s="2">
        <f>N21*N22</f>
        <v>1</v>
      </c>
      <c r="O23" s="2"/>
      <c r="P23" s="2"/>
      <c r="Q23" s="2"/>
      <c r="R23" s="2"/>
      <c r="S23" s="2"/>
      <c r="T23" s="2"/>
      <c r="U23" s="67">
        <f t="shared" si="41"/>
        <v>0.05098581065</v>
      </c>
      <c r="V23" s="68">
        <f t="shared" si="42"/>
        <v>0.05</v>
      </c>
      <c r="W23" s="68">
        <v>5</v>
      </c>
      <c r="X23" s="68">
        <f t="shared" si="32"/>
        <v>-0.9632499999999999</v>
      </c>
      <c r="Y23" s="72">
        <v>32.9</v>
      </c>
      <c r="Z23" s="69">
        <v>137.8</v>
      </c>
      <c r="AA23" s="70">
        <v>2424</v>
      </c>
      <c r="AB23" s="70">
        <v>2562</v>
      </c>
      <c r="AC23" s="65">
        <f t="shared" si="33"/>
        <v>15</v>
      </c>
      <c r="AD23" s="2">
        <f t="shared" si="0"/>
        <v>0</v>
      </c>
      <c r="AE23" s="2">
        <f t="shared" si="1"/>
        <v>0</v>
      </c>
      <c r="AF23" s="2">
        <f t="shared" si="2"/>
        <v>0</v>
      </c>
      <c r="AG23" s="2">
        <f t="shared" si="3"/>
        <v>0</v>
      </c>
      <c r="AH23" s="65">
        <f t="shared" si="34"/>
        <v>0</v>
      </c>
      <c r="AI23" s="2">
        <f t="shared" si="4"/>
        <v>0</v>
      </c>
      <c r="AJ23" s="2">
        <f t="shared" si="5"/>
        <v>0</v>
      </c>
      <c r="AK23" s="2">
        <f t="shared" si="6"/>
        <v>0</v>
      </c>
      <c r="AL23" s="2">
        <f t="shared" si="7"/>
        <v>0</v>
      </c>
      <c r="AM23" s="65">
        <f t="shared" si="35"/>
        <v>0</v>
      </c>
      <c r="AN23" s="2">
        <f t="shared" si="8"/>
        <v>0</v>
      </c>
      <c r="AO23" s="2">
        <f t="shared" si="9"/>
        <v>0</v>
      </c>
      <c r="AP23" s="2">
        <f t="shared" si="10"/>
        <v>0</v>
      </c>
      <c r="AQ23" s="2">
        <f t="shared" si="11"/>
        <v>0</v>
      </c>
      <c r="AR23" s="65">
        <f t="shared" si="36"/>
        <v>184</v>
      </c>
      <c r="AS23" s="2">
        <f t="shared" si="12"/>
        <v>0</v>
      </c>
      <c r="AT23" s="2">
        <f t="shared" si="13"/>
        <v>0</v>
      </c>
      <c r="AU23" s="2">
        <f t="shared" si="14"/>
        <v>0</v>
      </c>
      <c r="AV23" s="2">
        <f t="shared" si="15"/>
        <v>0</v>
      </c>
      <c r="AW23" s="65" t="e">
        <f t="shared" si="37"/>
        <v>#VALUE!</v>
      </c>
      <c r="AX23" s="2" t="e">
        <f t="shared" si="16"/>
        <v>#VALUE!</v>
      </c>
      <c r="AY23" s="2" t="e">
        <f t="shared" si="17"/>
        <v>#VALUE!</v>
      </c>
      <c r="AZ23" s="2" t="e">
        <f t="shared" si="18"/>
        <v>#VALUE!</v>
      </c>
      <c r="BA23" s="2" t="e">
        <f t="shared" si="19"/>
        <v>#VALUE!</v>
      </c>
      <c r="BB23" s="65" t="e">
        <f t="shared" si="38"/>
        <v>#VALUE!</v>
      </c>
      <c r="BC23" s="2" t="e">
        <f t="shared" si="20"/>
        <v>#VALUE!</v>
      </c>
      <c r="BD23" s="2" t="e">
        <f t="shared" si="21"/>
        <v>#VALUE!</v>
      </c>
      <c r="BE23" s="2" t="e">
        <f t="shared" si="22"/>
        <v>#VALUE!</v>
      </c>
      <c r="BF23" s="2" t="e">
        <f t="shared" si="23"/>
        <v>#VALUE!</v>
      </c>
      <c r="BG23" s="65" t="e">
        <f t="shared" si="39"/>
        <v>#VALUE!</v>
      </c>
      <c r="BH23" s="2" t="e">
        <f t="shared" si="24"/>
        <v>#VALUE!</v>
      </c>
      <c r="BI23" s="2" t="e">
        <f t="shared" si="25"/>
        <v>#VALUE!</v>
      </c>
      <c r="BJ23" s="2" t="e">
        <f t="shared" si="26"/>
        <v>#VALUE!</v>
      </c>
      <c r="BK23" s="2" t="e">
        <f t="shared" si="27"/>
        <v>#VALUE!</v>
      </c>
      <c r="BL23" s="65">
        <f t="shared" si="40"/>
        <v>184</v>
      </c>
      <c r="BM23" s="2">
        <f t="shared" si="28"/>
        <v>0</v>
      </c>
      <c r="BN23" s="2">
        <f t="shared" si="29"/>
        <v>0</v>
      </c>
      <c r="BO23" s="2">
        <f t="shared" si="30"/>
        <v>0</v>
      </c>
      <c r="BP23" s="2">
        <f t="shared" si="31"/>
        <v>0</v>
      </c>
      <c r="BQ23" s="7"/>
      <c r="BR23" s="86"/>
      <c r="BS23" s="86"/>
      <c r="BT23" s="86"/>
    </row>
    <row r="24" spans="1:72" ht="12.75">
      <c r="A24" s="6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f>IF(S9&lt;G16,1,0)</f>
        <v>1</v>
      </c>
      <c r="S24" s="2"/>
      <c r="T24" s="2"/>
      <c r="U24" s="67">
        <f t="shared" si="41"/>
        <v>0.1019716213</v>
      </c>
      <c r="V24" s="68">
        <f t="shared" si="42"/>
        <v>0.1</v>
      </c>
      <c r="W24" s="68">
        <v>10</v>
      </c>
      <c r="X24" s="68">
        <f t="shared" si="32"/>
        <v>-0.91325</v>
      </c>
      <c r="Y24" s="72">
        <v>45.8</v>
      </c>
      <c r="Z24" s="69">
        <v>191.8</v>
      </c>
      <c r="AA24" s="70">
        <v>2393</v>
      </c>
      <c r="AB24" s="70">
        <v>2585</v>
      </c>
      <c r="AC24" s="65">
        <f t="shared" si="33"/>
        <v>15</v>
      </c>
      <c r="AD24" s="2">
        <f t="shared" si="0"/>
        <v>0</v>
      </c>
      <c r="AE24" s="2">
        <f t="shared" si="1"/>
        <v>0</v>
      </c>
      <c r="AF24" s="2">
        <f t="shared" si="2"/>
        <v>0</v>
      </c>
      <c r="AG24" s="2">
        <f t="shared" si="3"/>
        <v>0</v>
      </c>
      <c r="AH24" s="65">
        <f t="shared" si="34"/>
        <v>0</v>
      </c>
      <c r="AI24" s="2">
        <f t="shared" si="4"/>
        <v>0</v>
      </c>
      <c r="AJ24" s="2">
        <f t="shared" si="5"/>
        <v>0</v>
      </c>
      <c r="AK24" s="2">
        <f t="shared" si="6"/>
        <v>0</v>
      </c>
      <c r="AL24" s="2">
        <f t="shared" si="7"/>
        <v>0</v>
      </c>
      <c r="AM24" s="65">
        <f t="shared" si="35"/>
        <v>0</v>
      </c>
      <c r="AN24" s="2">
        <f t="shared" si="8"/>
        <v>0</v>
      </c>
      <c r="AO24" s="2">
        <f t="shared" si="9"/>
        <v>0</v>
      </c>
      <c r="AP24" s="2">
        <f t="shared" si="10"/>
        <v>0</v>
      </c>
      <c r="AQ24" s="2">
        <f t="shared" si="11"/>
        <v>0</v>
      </c>
      <c r="AR24" s="65">
        <f t="shared" si="36"/>
        <v>184</v>
      </c>
      <c r="AS24" s="2">
        <f t="shared" si="12"/>
        <v>0</v>
      </c>
      <c r="AT24" s="2">
        <f t="shared" si="13"/>
        <v>0</v>
      </c>
      <c r="AU24" s="2">
        <f t="shared" si="14"/>
        <v>0</v>
      </c>
      <c r="AV24" s="2">
        <f t="shared" si="15"/>
        <v>0</v>
      </c>
      <c r="AW24" s="65" t="e">
        <f t="shared" si="37"/>
        <v>#VALUE!</v>
      </c>
      <c r="AX24" s="2" t="e">
        <f t="shared" si="16"/>
        <v>#VALUE!</v>
      </c>
      <c r="AY24" s="2" t="e">
        <f t="shared" si="17"/>
        <v>#VALUE!</v>
      </c>
      <c r="AZ24" s="2" t="e">
        <f t="shared" si="18"/>
        <v>#VALUE!</v>
      </c>
      <c r="BA24" s="2" t="e">
        <f t="shared" si="19"/>
        <v>#VALUE!</v>
      </c>
      <c r="BB24" s="65" t="e">
        <f t="shared" si="38"/>
        <v>#VALUE!</v>
      </c>
      <c r="BC24" s="2" t="e">
        <f t="shared" si="20"/>
        <v>#VALUE!</v>
      </c>
      <c r="BD24" s="2" t="e">
        <f t="shared" si="21"/>
        <v>#VALUE!</v>
      </c>
      <c r="BE24" s="2" t="e">
        <f t="shared" si="22"/>
        <v>#VALUE!</v>
      </c>
      <c r="BF24" s="2" t="e">
        <f t="shared" si="23"/>
        <v>#VALUE!</v>
      </c>
      <c r="BG24" s="65" t="e">
        <f t="shared" si="39"/>
        <v>#VALUE!</v>
      </c>
      <c r="BH24" s="2" t="e">
        <f t="shared" si="24"/>
        <v>#VALUE!</v>
      </c>
      <c r="BI24" s="2" t="e">
        <f t="shared" si="25"/>
        <v>#VALUE!</v>
      </c>
      <c r="BJ24" s="2" t="e">
        <f t="shared" si="26"/>
        <v>#VALUE!</v>
      </c>
      <c r="BK24" s="2" t="e">
        <f t="shared" si="27"/>
        <v>#VALUE!</v>
      </c>
      <c r="BL24" s="65">
        <f t="shared" si="40"/>
        <v>184</v>
      </c>
      <c r="BM24" s="2">
        <f t="shared" si="28"/>
        <v>0</v>
      </c>
      <c r="BN24" s="2">
        <f t="shared" si="29"/>
        <v>0</v>
      </c>
      <c r="BO24" s="2">
        <f t="shared" si="30"/>
        <v>0</v>
      </c>
      <c r="BP24" s="2">
        <f t="shared" si="31"/>
        <v>0</v>
      </c>
      <c r="BQ24" s="7"/>
      <c r="BR24" s="86"/>
      <c r="BS24" s="86"/>
      <c r="BT24" s="86"/>
    </row>
    <row r="25" spans="1:72" ht="12.75">
      <c r="A25" s="66" t="s">
        <v>15</v>
      </c>
      <c r="B25" s="2"/>
      <c r="C25" s="65">
        <f>AF12*C20</f>
        <v>62.904761904761905</v>
      </c>
      <c r="D25" s="65"/>
      <c r="E25" s="65">
        <f>AP12*E20</f>
        <v>0</v>
      </c>
      <c r="F25" s="65"/>
      <c r="G25" s="65">
        <f>IF(G8="x",0,AZ12*G20)</f>
        <v>0</v>
      </c>
      <c r="H25" s="2"/>
      <c r="I25" s="2"/>
      <c r="J25" s="87"/>
      <c r="K25" s="2"/>
      <c r="L25" s="87"/>
      <c r="M25" s="2"/>
      <c r="N25" s="87"/>
      <c r="O25" s="2"/>
      <c r="P25" s="2">
        <f>IF(C20+E20+G20&gt;1,0,C25+E25+G25)</f>
        <v>62.904761904761905</v>
      </c>
      <c r="Q25" s="2">
        <f>IF(C20+E20+G20&gt;1,0,1)</f>
        <v>1</v>
      </c>
      <c r="R25" s="2">
        <f>C23*E23*G23</f>
        <v>1</v>
      </c>
      <c r="S25" s="2"/>
      <c r="T25" s="2"/>
      <c r="U25" s="67">
        <f t="shared" si="41"/>
        <v>0.2039432426</v>
      </c>
      <c r="V25" s="68">
        <f t="shared" si="42"/>
        <v>0.2</v>
      </c>
      <c r="W25" s="68">
        <v>20</v>
      </c>
      <c r="X25" s="68">
        <f t="shared" si="32"/>
        <v>-0.81325</v>
      </c>
      <c r="Y25" s="72">
        <v>60.1</v>
      </c>
      <c r="Z25" s="69">
        <v>251.5</v>
      </c>
      <c r="AA25" s="70">
        <v>2358</v>
      </c>
      <c r="AB25" s="70">
        <v>2610</v>
      </c>
      <c r="AC25" s="65">
        <f t="shared" si="33"/>
        <v>15</v>
      </c>
      <c r="AD25" s="2">
        <f t="shared" si="0"/>
        <v>0</v>
      </c>
      <c r="AE25" s="2">
        <f t="shared" si="1"/>
        <v>0</v>
      </c>
      <c r="AF25" s="2">
        <f t="shared" si="2"/>
        <v>0</v>
      </c>
      <c r="AG25" s="2">
        <f t="shared" si="3"/>
        <v>0</v>
      </c>
      <c r="AH25" s="65">
        <f t="shared" si="34"/>
        <v>0</v>
      </c>
      <c r="AI25" s="2">
        <f t="shared" si="4"/>
        <v>0</v>
      </c>
      <c r="AJ25" s="2">
        <f t="shared" si="5"/>
        <v>0</v>
      </c>
      <c r="AK25" s="2">
        <f t="shared" si="6"/>
        <v>0</v>
      </c>
      <c r="AL25" s="2">
        <f t="shared" si="7"/>
        <v>0</v>
      </c>
      <c r="AM25" s="65">
        <f t="shared" si="35"/>
        <v>0</v>
      </c>
      <c r="AN25" s="2">
        <f t="shared" si="8"/>
        <v>0</v>
      </c>
      <c r="AO25" s="2">
        <f t="shared" si="9"/>
        <v>0</v>
      </c>
      <c r="AP25" s="2">
        <f t="shared" si="10"/>
        <v>0</v>
      </c>
      <c r="AQ25" s="2">
        <f t="shared" si="11"/>
        <v>0</v>
      </c>
      <c r="AR25" s="65">
        <f t="shared" si="36"/>
        <v>184</v>
      </c>
      <c r="AS25" s="2">
        <f t="shared" si="12"/>
        <v>0</v>
      </c>
      <c r="AT25" s="2">
        <f t="shared" si="13"/>
        <v>0</v>
      </c>
      <c r="AU25" s="2">
        <f t="shared" si="14"/>
        <v>0</v>
      </c>
      <c r="AV25" s="2">
        <f t="shared" si="15"/>
        <v>0</v>
      </c>
      <c r="AW25" s="65" t="e">
        <f t="shared" si="37"/>
        <v>#VALUE!</v>
      </c>
      <c r="AX25" s="2" t="e">
        <f t="shared" si="16"/>
        <v>#VALUE!</v>
      </c>
      <c r="AY25" s="2" t="e">
        <f t="shared" si="17"/>
        <v>#VALUE!</v>
      </c>
      <c r="AZ25" s="2" t="e">
        <f t="shared" si="18"/>
        <v>#VALUE!</v>
      </c>
      <c r="BA25" s="2" t="e">
        <f t="shared" si="19"/>
        <v>#VALUE!</v>
      </c>
      <c r="BB25" s="65" t="e">
        <f t="shared" si="38"/>
        <v>#VALUE!</v>
      </c>
      <c r="BC25" s="2" t="e">
        <f t="shared" si="20"/>
        <v>#VALUE!</v>
      </c>
      <c r="BD25" s="2" t="e">
        <f t="shared" si="21"/>
        <v>#VALUE!</v>
      </c>
      <c r="BE25" s="2" t="e">
        <f t="shared" si="22"/>
        <v>#VALUE!</v>
      </c>
      <c r="BF25" s="2" t="e">
        <f t="shared" si="23"/>
        <v>#VALUE!</v>
      </c>
      <c r="BG25" s="65" t="e">
        <f t="shared" si="39"/>
        <v>#VALUE!</v>
      </c>
      <c r="BH25" s="2" t="e">
        <f t="shared" si="24"/>
        <v>#VALUE!</v>
      </c>
      <c r="BI25" s="2" t="e">
        <f t="shared" si="25"/>
        <v>#VALUE!</v>
      </c>
      <c r="BJ25" s="2" t="e">
        <f t="shared" si="26"/>
        <v>#VALUE!</v>
      </c>
      <c r="BK25" s="2" t="e">
        <f t="shared" si="27"/>
        <v>#VALUE!</v>
      </c>
      <c r="BL25" s="65">
        <f t="shared" si="40"/>
        <v>184</v>
      </c>
      <c r="BM25" s="2">
        <f t="shared" si="28"/>
        <v>0</v>
      </c>
      <c r="BN25" s="2">
        <f t="shared" si="29"/>
        <v>0</v>
      </c>
      <c r="BO25" s="2">
        <f t="shared" si="30"/>
        <v>0</v>
      </c>
      <c r="BP25" s="2">
        <f t="shared" si="31"/>
        <v>0</v>
      </c>
      <c r="BQ25" s="71"/>
      <c r="BR25" s="86"/>
      <c r="BS25" s="86"/>
      <c r="BT25" s="86"/>
    </row>
    <row r="26" spans="1:72" ht="12.75">
      <c r="A26" s="66"/>
      <c r="B26" s="2"/>
      <c r="C26" s="2"/>
      <c r="D26" s="2"/>
      <c r="E26" s="2"/>
      <c r="F26" s="2"/>
      <c r="G26" s="2"/>
      <c r="H26" s="2"/>
      <c r="I26" s="2"/>
      <c r="J26" s="65">
        <f>AK12*J20</f>
        <v>0</v>
      </c>
      <c r="K26" s="65"/>
      <c r="L26" s="65">
        <f>AU12*L20</f>
        <v>2779.5</v>
      </c>
      <c r="M26" s="65"/>
      <c r="N26" s="65">
        <f>IF(N8="x",0,BE12*N20)</f>
        <v>0</v>
      </c>
      <c r="O26" s="2"/>
      <c r="P26" s="2">
        <f>IF(J20+L20+N20&gt;1,0,J26+L26+N26)</f>
        <v>2779.5</v>
      </c>
      <c r="Q26" s="2">
        <f>IF(J20+L20+N20&gt;1,0,1)</f>
        <v>1</v>
      </c>
      <c r="R26" s="2">
        <f>J23*L23*N23</f>
        <v>1</v>
      </c>
      <c r="S26" s="2"/>
      <c r="T26" s="2"/>
      <c r="U26" s="67">
        <f t="shared" si="41"/>
        <v>0.28552053964</v>
      </c>
      <c r="V26" s="68">
        <f t="shared" si="42"/>
        <v>0.28</v>
      </c>
      <c r="W26" s="68">
        <v>28</v>
      </c>
      <c r="X26" s="68">
        <f t="shared" si="32"/>
        <v>-0.73325</v>
      </c>
      <c r="Y26" s="72">
        <v>67.5</v>
      </c>
      <c r="Z26" s="69">
        <v>282.7</v>
      </c>
      <c r="AA26" s="70">
        <v>2340</v>
      </c>
      <c r="AB26" s="70">
        <v>2623</v>
      </c>
      <c r="AC26" s="65">
        <f t="shared" si="33"/>
        <v>15</v>
      </c>
      <c r="AD26" s="2">
        <f t="shared" si="0"/>
        <v>0</v>
      </c>
      <c r="AE26" s="2">
        <f t="shared" si="1"/>
        <v>0</v>
      </c>
      <c r="AF26" s="2">
        <f t="shared" si="2"/>
        <v>0</v>
      </c>
      <c r="AG26" s="2">
        <f t="shared" si="3"/>
        <v>0</v>
      </c>
      <c r="AH26" s="65">
        <f t="shared" si="34"/>
        <v>0</v>
      </c>
      <c r="AI26" s="2">
        <f t="shared" si="4"/>
        <v>0</v>
      </c>
      <c r="AJ26" s="2">
        <f t="shared" si="5"/>
        <v>0</v>
      </c>
      <c r="AK26" s="2">
        <f t="shared" si="6"/>
        <v>0</v>
      </c>
      <c r="AL26" s="2">
        <f t="shared" si="7"/>
        <v>0</v>
      </c>
      <c r="AM26" s="65">
        <f t="shared" si="35"/>
        <v>0</v>
      </c>
      <c r="AN26" s="2">
        <f t="shared" si="8"/>
        <v>0</v>
      </c>
      <c r="AO26" s="2">
        <f t="shared" si="9"/>
        <v>0</v>
      </c>
      <c r="AP26" s="2">
        <f t="shared" si="10"/>
        <v>0</v>
      </c>
      <c r="AQ26" s="2">
        <f t="shared" si="11"/>
        <v>0</v>
      </c>
      <c r="AR26" s="65">
        <f t="shared" si="36"/>
        <v>184</v>
      </c>
      <c r="AS26" s="2">
        <f t="shared" si="12"/>
        <v>0</v>
      </c>
      <c r="AT26" s="2">
        <f t="shared" si="13"/>
        <v>0</v>
      </c>
      <c r="AU26" s="2">
        <f t="shared" si="14"/>
        <v>0</v>
      </c>
      <c r="AV26" s="2">
        <f t="shared" si="15"/>
        <v>0</v>
      </c>
      <c r="AW26" s="65" t="e">
        <f t="shared" si="37"/>
        <v>#VALUE!</v>
      </c>
      <c r="AX26" s="2" t="e">
        <f t="shared" si="16"/>
        <v>#VALUE!</v>
      </c>
      <c r="AY26" s="2" t="e">
        <f t="shared" si="17"/>
        <v>#VALUE!</v>
      </c>
      <c r="AZ26" s="2" t="e">
        <f t="shared" si="18"/>
        <v>#VALUE!</v>
      </c>
      <c r="BA26" s="2" t="e">
        <f t="shared" si="19"/>
        <v>#VALUE!</v>
      </c>
      <c r="BB26" s="65" t="e">
        <f t="shared" si="38"/>
        <v>#VALUE!</v>
      </c>
      <c r="BC26" s="2" t="e">
        <f t="shared" si="20"/>
        <v>#VALUE!</v>
      </c>
      <c r="BD26" s="2" t="e">
        <f t="shared" si="21"/>
        <v>#VALUE!</v>
      </c>
      <c r="BE26" s="2" t="e">
        <f t="shared" si="22"/>
        <v>#VALUE!</v>
      </c>
      <c r="BF26" s="2" t="e">
        <f t="shared" si="23"/>
        <v>#VALUE!</v>
      </c>
      <c r="BG26" s="65" t="e">
        <f t="shared" si="39"/>
        <v>#VALUE!</v>
      </c>
      <c r="BH26" s="2" t="e">
        <f t="shared" si="24"/>
        <v>#VALUE!</v>
      </c>
      <c r="BI26" s="2" t="e">
        <f t="shared" si="25"/>
        <v>#VALUE!</v>
      </c>
      <c r="BJ26" s="2" t="e">
        <f t="shared" si="26"/>
        <v>#VALUE!</v>
      </c>
      <c r="BK26" s="2" t="e">
        <f t="shared" si="27"/>
        <v>#VALUE!</v>
      </c>
      <c r="BL26" s="65">
        <f t="shared" si="40"/>
        <v>184</v>
      </c>
      <c r="BM26" s="2">
        <f t="shared" si="28"/>
        <v>0</v>
      </c>
      <c r="BN26" s="2">
        <f t="shared" si="29"/>
        <v>0</v>
      </c>
      <c r="BO26" s="2">
        <f t="shared" si="30"/>
        <v>0</v>
      </c>
      <c r="BP26" s="2">
        <f t="shared" si="31"/>
        <v>0</v>
      </c>
      <c r="BQ26" s="71"/>
      <c r="BR26" s="86"/>
      <c r="BS26" s="86"/>
      <c r="BT26" s="86"/>
    </row>
    <row r="27" spans="1:72" ht="12.75">
      <c r="A27" s="66"/>
      <c r="B27" s="2"/>
      <c r="C27" s="2">
        <f>IF(C8&gt;0.010001,0,1)</f>
        <v>0</v>
      </c>
      <c r="D27" s="2"/>
      <c r="E27" s="2">
        <f>IF(E8&gt;0.010001,0,1)</f>
        <v>1</v>
      </c>
      <c r="F27" s="2"/>
      <c r="G27" s="2"/>
      <c r="H27" s="2"/>
      <c r="I27" s="2"/>
      <c r="J27" s="2">
        <f>IF(J8&gt;0.010001,0,1)</f>
        <v>1</v>
      </c>
      <c r="K27" s="2"/>
      <c r="L27" s="2">
        <f>IF(L8&gt;0.010001,0,1)</f>
        <v>0</v>
      </c>
      <c r="M27" s="2"/>
      <c r="N27" s="2"/>
      <c r="O27" s="2"/>
      <c r="P27" s="2">
        <f>P26-P25</f>
        <v>2716.595238095238</v>
      </c>
      <c r="Q27" s="2">
        <f>Q25*Q26*R27</f>
        <v>1</v>
      </c>
      <c r="R27" s="2">
        <f>R24*R25*R26</f>
        <v>1</v>
      </c>
      <c r="S27" s="2"/>
      <c r="T27" s="2"/>
      <c r="U27" s="67">
        <f t="shared" si="41"/>
        <v>0.35690067455</v>
      </c>
      <c r="V27" s="68">
        <f t="shared" si="42"/>
        <v>0.35000000000000003</v>
      </c>
      <c r="W27" s="68">
        <v>35</v>
      </c>
      <c r="X27" s="68">
        <f t="shared" si="32"/>
        <v>-0.66325</v>
      </c>
      <c r="Y27" s="72">
        <v>72.7</v>
      </c>
      <c r="Z27" s="69">
        <v>304.3</v>
      </c>
      <c r="AA27" s="70">
        <v>2327</v>
      </c>
      <c r="AB27" s="70">
        <v>2632</v>
      </c>
      <c r="AC27" s="65">
        <f t="shared" si="33"/>
        <v>15</v>
      </c>
      <c r="AD27" s="2">
        <f t="shared" si="0"/>
        <v>0</v>
      </c>
      <c r="AE27" s="2">
        <f t="shared" si="1"/>
        <v>0</v>
      </c>
      <c r="AF27" s="2">
        <f t="shared" si="2"/>
        <v>0</v>
      </c>
      <c r="AG27" s="2">
        <f t="shared" si="3"/>
        <v>0</v>
      </c>
      <c r="AH27" s="65">
        <f t="shared" si="34"/>
        <v>0</v>
      </c>
      <c r="AI27" s="2">
        <f t="shared" si="4"/>
        <v>0</v>
      </c>
      <c r="AJ27" s="2">
        <f t="shared" si="5"/>
        <v>0</v>
      </c>
      <c r="AK27" s="2">
        <f t="shared" si="6"/>
        <v>0</v>
      </c>
      <c r="AL27" s="2">
        <f t="shared" si="7"/>
        <v>0</v>
      </c>
      <c r="AM27" s="65">
        <f t="shared" si="35"/>
        <v>0</v>
      </c>
      <c r="AN27" s="2">
        <f t="shared" si="8"/>
        <v>0</v>
      </c>
      <c r="AO27" s="2">
        <f t="shared" si="9"/>
        <v>0</v>
      </c>
      <c r="AP27" s="2">
        <f t="shared" si="10"/>
        <v>0</v>
      </c>
      <c r="AQ27" s="2">
        <f t="shared" si="11"/>
        <v>0</v>
      </c>
      <c r="AR27" s="65">
        <f t="shared" si="36"/>
        <v>184</v>
      </c>
      <c r="AS27" s="2">
        <f t="shared" si="12"/>
        <v>0</v>
      </c>
      <c r="AT27" s="2">
        <f t="shared" si="13"/>
        <v>0</v>
      </c>
      <c r="AU27" s="2">
        <f t="shared" si="14"/>
        <v>0</v>
      </c>
      <c r="AV27" s="2">
        <f t="shared" si="15"/>
        <v>0</v>
      </c>
      <c r="AW27" s="65" t="e">
        <f t="shared" si="37"/>
        <v>#VALUE!</v>
      </c>
      <c r="AX27" s="2" t="e">
        <f t="shared" si="16"/>
        <v>#VALUE!</v>
      </c>
      <c r="AY27" s="2" t="e">
        <f t="shared" si="17"/>
        <v>#VALUE!</v>
      </c>
      <c r="AZ27" s="2" t="e">
        <f t="shared" si="18"/>
        <v>#VALUE!</v>
      </c>
      <c r="BA27" s="2" t="e">
        <f t="shared" si="19"/>
        <v>#VALUE!</v>
      </c>
      <c r="BB27" s="65" t="e">
        <f t="shared" si="38"/>
        <v>#VALUE!</v>
      </c>
      <c r="BC27" s="2" t="e">
        <f t="shared" si="20"/>
        <v>#VALUE!</v>
      </c>
      <c r="BD27" s="2" t="e">
        <f t="shared" si="21"/>
        <v>#VALUE!</v>
      </c>
      <c r="BE27" s="2" t="e">
        <f t="shared" si="22"/>
        <v>#VALUE!</v>
      </c>
      <c r="BF27" s="2" t="e">
        <f t="shared" si="23"/>
        <v>#VALUE!</v>
      </c>
      <c r="BG27" s="65" t="e">
        <f t="shared" si="39"/>
        <v>#VALUE!</v>
      </c>
      <c r="BH27" s="2" t="e">
        <f t="shared" si="24"/>
        <v>#VALUE!</v>
      </c>
      <c r="BI27" s="2" t="e">
        <f t="shared" si="25"/>
        <v>#VALUE!</v>
      </c>
      <c r="BJ27" s="2" t="e">
        <f t="shared" si="26"/>
        <v>#VALUE!</v>
      </c>
      <c r="BK27" s="2" t="e">
        <f t="shared" si="27"/>
        <v>#VALUE!</v>
      </c>
      <c r="BL27" s="65">
        <f t="shared" si="40"/>
        <v>184</v>
      </c>
      <c r="BM27" s="2">
        <f t="shared" si="28"/>
        <v>0</v>
      </c>
      <c r="BN27" s="2">
        <f t="shared" si="29"/>
        <v>0</v>
      </c>
      <c r="BO27" s="2">
        <f t="shared" si="30"/>
        <v>0</v>
      </c>
      <c r="BP27" s="2">
        <f t="shared" si="31"/>
        <v>0</v>
      </c>
      <c r="BQ27" s="71"/>
      <c r="BR27" s="86"/>
      <c r="BS27" s="86"/>
      <c r="BT27" s="86"/>
    </row>
    <row r="28" spans="1:72" ht="12.75">
      <c r="A28" s="2"/>
      <c r="B28" s="2"/>
      <c r="C28" s="2">
        <f>C20*C27</f>
        <v>0</v>
      </c>
      <c r="D28" s="2"/>
      <c r="E28" s="2">
        <f>E20*E27</f>
        <v>0</v>
      </c>
      <c r="F28" s="2"/>
      <c r="G28" s="2">
        <f>IF(C28*E28=1,1,C28+E28)</f>
        <v>0</v>
      </c>
      <c r="H28" s="2"/>
      <c r="I28" s="2"/>
      <c r="J28" s="2">
        <f>J20*J27</f>
        <v>0</v>
      </c>
      <c r="K28" s="2"/>
      <c r="L28" s="2">
        <f>L20*L27</f>
        <v>0</v>
      </c>
      <c r="M28" s="2"/>
      <c r="N28" s="2">
        <f>IF(J28*L28=1,1,J28+L28)</f>
        <v>0</v>
      </c>
      <c r="O28" s="2"/>
      <c r="P28" s="2"/>
      <c r="Q28" s="2"/>
      <c r="R28" s="2"/>
      <c r="S28" s="2"/>
      <c r="T28" s="2"/>
      <c r="U28" s="67">
        <f t="shared" si="41"/>
        <v>0.45887229585</v>
      </c>
      <c r="V28" s="68">
        <f t="shared" si="42"/>
        <v>0.45</v>
      </c>
      <c r="W28" s="68">
        <v>45</v>
      </c>
      <c r="X28" s="68">
        <f t="shared" si="32"/>
        <v>-0.56325</v>
      </c>
      <c r="Y28" s="72">
        <v>78.7</v>
      </c>
      <c r="Z28" s="69">
        <v>329.6</v>
      </c>
      <c r="AA28" s="70">
        <v>2312</v>
      </c>
      <c r="AB28" s="70">
        <v>2642</v>
      </c>
      <c r="AC28" s="65">
        <f t="shared" si="33"/>
        <v>15</v>
      </c>
      <c r="AD28" s="2">
        <f t="shared" si="0"/>
        <v>0</v>
      </c>
      <c r="AE28" s="2">
        <f t="shared" si="1"/>
        <v>0</v>
      </c>
      <c r="AF28" s="2">
        <f t="shared" si="2"/>
        <v>0</v>
      </c>
      <c r="AG28" s="2">
        <f t="shared" si="3"/>
        <v>0</v>
      </c>
      <c r="AH28" s="65">
        <f t="shared" si="34"/>
        <v>0</v>
      </c>
      <c r="AI28" s="2">
        <f t="shared" si="4"/>
        <v>0</v>
      </c>
      <c r="AJ28" s="2">
        <f t="shared" si="5"/>
        <v>0</v>
      </c>
      <c r="AK28" s="2">
        <f t="shared" si="6"/>
        <v>0</v>
      </c>
      <c r="AL28" s="2">
        <f t="shared" si="7"/>
        <v>0</v>
      </c>
      <c r="AM28" s="65">
        <f t="shared" si="35"/>
        <v>0</v>
      </c>
      <c r="AN28" s="2">
        <f t="shared" si="8"/>
        <v>0</v>
      </c>
      <c r="AO28" s="2">
        <f t="shared" si="9"/>
        <v>0</v>
      </c>
      <c r="AP28" s="2">
        <f t="shared" si="10"/>
        <v>0</v>
      </c>
      <c r="AQ28" s="2">
        <f t="shared" si="11"/>
        <v>0</v>
      </c>
      <c r="AR28" s="65">
        <f t="shared" si="36"/>
        <v>184</v>
      </c>
      <c r="AS28" s="2">
        <f t="shared" si="12"/>
        <v>0</v>
      </c>
      <c r="AT28" s="2">
        <f t="shared" si="13"/>
        <v>0</v>
      </c>
      <c r="AU28" s="2">
        <f t="shared" si="14"/>
        <v>0</v>
      </c>
      <c r="AV28" s="2">
        <f t="shared" si="15"/>
        <v>0</v>
      </c>
      <c r="AW28" s="65" t="e">
        <f t="shared" si="37"/>
        <v>#VALUE!</v>
      </c>
      <c r="AX28" s="2" t="e">
        <f t="shared" si="16"/>
        <v>#VALUE!</v>
      </c>
      <c r="AY28" s="2" t="e">
        <f t="shared" si="17"/>
        <v>#VALUE!</v>
      </c>
      <c r="AZ28" s="2" t="e">
        <f t="shared" si="18"/>
        <v>#VALUE!</v>
      </c>
      <c r="BA28" s="2" t="e">
        <f t="shared" si="19"/>
        <v>#VALUE!</v>
      </c>
      <c r="BB28" s="65" t="e">
        <f t="shared" si="38"/>
        <v>#VALUE!</v>
      </c>
      <c r="BC28" s="2" t="e">
        <f t="shared" si="20"/>
        <v>#VALUE!</v>
      </c>
      <c r="BD28" s="2" t="e">
        <f t="shared" si="21"/>
        <v>#VALUE!</v>
      </c>
      <c r="BE28" s="2" t="e">
        <f t="shared" si="22"/>
        <v>#VALUE!</v>
      </c>
      <c r="BF28" s="2" t="e">
        <f t="shared" si="23"/>
        <v>#VALUE!</v>
      </c>
      <c r="BG28" s="65" t="e">
        <f t="shared" si="39"/>
        <v>#VALUE!</v>
      </c>
      <c r="BH28" s="2" t="e">
        <f t="shared" si="24"/>
        <v>#VALUE!</v>
      </c>
      <c r="BI28" s="2" t="e">
        <f t="shared" si="25"/>
        <v>#VALUE!</v>
      </c>
      <c r="BJ28" s="2" t="e">
        <f t="shared" si="26"/>
        <v>#VALUE!</v>
      </c>
      <c r="BK28" s="2" t="e">
        <f t="shared" si="27"/>
        <v>#VALUE!</v>
      </c>
      <c r="BL28" s="65">
        <f t="shared" si="40"/>
        <v>184</v>
      </c>
      <c r="BM28" s="2">
        <f t="shared" si="28"/>
        <v>0</v>
      </c>
      <c r="BN28" s="2">
        <f t="shared" si="29"/>
        <v>0</v>
      </c>
      <c r="BO28" s="2">
        <f t="shared" si="30"/>
        <v>0</v>
      </c>
      <c r="BP28" s="2">
        <f t="shared" si="31"/>
        <v>0</v>
      </c>
      <c r="BQ28" s="71"/>
      <c r="BR28" s="86"/>
      <c r="BS28" s="86"/>
      <c r="BT28" s="86"/>
    </row>
    <row r="29" spans="1:7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67">
        <f t="shared" si="41"/>
        <v>0.56084391715</v>
      </c>
      <c r="V29" s="68">
        <f t="shared" si="42"/>
        <v>0.55</v>
      </c>
      <c r="W29" s="68">
        <v>55</v>
      </c>
      <c r="X29" s="68">
        <f t="shared" si="32"/>
        <v>-0.46324999999999994</v>
      </c>
      <c r="Y29" s="72">
        <v>83.7</v>
      </c>
      <c r="Z29" s="69">
        <v>350.6</v>
      </c>
      <c r="AA29" s="70">
        <v>2299</v>
      </c>
      <c r="AB29" s="70">
        <v>2650</v>
      </c>
      <c r="AC29" s="65">
        <f t="shared" si="33"/>
        <v>15</v>
      </c>
      <c r="AD29" s="2">
        <f t="shared" si="0"/>
        <v>0</v>
      </c>
      <c r="AE29" s="2">
        <f t="shared" si="1"/>
        <v>0</v>
      </c>
      <c r="AF29" s="2">
        <f t="shared" si="2"/>
        <v>0</v>
      </c>
      <c r="AG29" s="2">
        <f t="shared" si="3"/>
        <v>0</v>
      </c>
      <c r="AH29" s="65">
        <f t="shared" si="34"/>
        <v>0</v>
      </c>
      <c r="AI29" s="2">
        <f t="shared" si="4"/>
        <v>0</v>
      </c>
      <c r="AJ29" s="2">
        <f t="shared" si="5"/>
        <v>0</v>
      </c>
      <c r="AK29" s="2">
        <f t="shared" si="6"/>
        <v>0</v>
      </c>
      <c r="AL29" s="2">
        <f t="shared" si="7"/>
        <v>0</v>
      </c>
      <c r="AM29" s="65">
        <f t="shared" si="35"/>
        <v>0</v>
      </c>
      <c r="AN29" s="2">
        <f t="shared" si="8"/>
        <v>0</v>
      </c>
      <c r="AO29" s="2">
        <f t="shared" si="9"/>
        <v>0</v>
      </c>
      <c r="AP29" s="2">
        <f t="shared" si="10"/>
        <v>0</v>
      </c>
      <c r="AQ29" s="2">
        <f t="shared" si="11"/>
        <v>0</v>
      </c>
      <c r="AR29" s="65">
        <f t="shared" si="36"/>
        <v>184</v>
      </c>
      <c r="AS29" s="2">
        <f t="shared" si="12"/>
        <v>0</v>
      </c>
      <c r="AT29" s="2">
        <f t="shared" si="13"/>
        <v>0</v>
      </c>
      <c r="AU29" s="2">
        <f t="shared" si="14"/>
        <v>0</v>
      </c>
      <c r="AV29" s="2">
        <f t="shared" si="15"/>
        <v>0</v>
      </c>
      <c r="AW29" s="65" t="e">
        <f t="shared" si="37"/>
        <v>#VALUE!</v>
      </c>
      <c r="AX29" s="2" t="e">
        <f t="shared" si="16"/>
        <v>#VALUE!</v>
      </c>
      <c r="AY29" s="2" t="e">
        <f t="shared" si="17"/>
        <v>#VALUE!</v>
      </c>
      <c r="AZ29" s="2" t="e">
        <f t="shared" si="18"/>
        <v>#VALUE!</v>
      </c>
      <c r="BA29" s="2" t="e">
        <f t="shared" si="19"/>
        <v>#VALUE!</v>
      </c>
      <c r="BB29" s="65" t="e">
        <f t="shared" si="38"/>
        <v>#VALUE!</v>
      </c>
      <c r="BC29" s="2" t="e">
        <f t="shared" si="20"/>
        <v>#VALUE!</v>
      </c>
      <c r="BD29" s="2" t="e">
        <f t="shared" si="21"/>
        <v>#VALUE!</v>
      </c>
      <c r="BE29" s="2" t="e">
        <f t="shared" si="22"/>
        <v>#VALUE!</v>
      </c>
      <c r="BF29" s="2" t="e">
        <f t="shared" si="23"/>
        <v>#VALUE!</v>
      </c>
      <c r="BG29" s="65" t="e">
        <f t="shared" si="39"/>
        <v>#VALUE!</v>
      </c>
      <c r="BH29" s="2" t="e">
        <f t="shared" si="24"/>
        <v>#VALUE!</v>
      </c>
      <c r="BI29" s="2" t="e">
        <f t="shared" si="25"/>
        <v>#VALUE!</v>
      </c>
      <c r="BJ29" s="2" t="e">
        <f t="shared" si="26"/>
        <v>#VALUE!</v>
      </c>
      <c r="BK29" s="2" t="e">
        <f t="shared" si="27"/>
        <v>#VALUE!</v>
      </c>
      <c r="BL29" s="65">
        <f t="shared" si="40"/>
        <v>184</v>
      </c>
      <c r="BM29" s="2">
        <f t="shared" si="28"/>
        <v>0</v>
      </c>
      <c r="BN29" s="2">
        <f t="shared" si="29"/>
        <v>0</v>
      </c>
      <c r="BO29" s="2">
        <f t="shared" si="30"/>
        <v>0</v>
      </c>
      <c r="BP29" s="2">
        <f t="shared" si="31"/>
        <v>0</v>
      </c>
      <c r="BQ29" s="71"/>
      <c r="BR29" s="86"/>
      <c r="BS29" s="86"/>
      <c r="BT29" s="86"/>
    </row>
    <row r="30" spans="1:72" ht="12.75">
      <c r="A30" s="2"/>
      <c r="B30" s="2"/>
      <c r="C30" s="2">
        <f>IF(G28=1,0,IF(C23*E23*G23=0,0,1))</f>
        <v>1</v>
      </c>
      <c r="D30" s="2"/>
      <c r="E30" s="2"/>
      <c r="F30" s="2">
        <f>C30*J30</f>
        <v>1</v>
      </c>
      <c r="G30" s="2"/>
      <c r="H30" s="2"/>
      <c r="I30" s="2"/>
      <c r="J30" s="2">
        <f>IF(N28=1,0,IF(J23*L23*N23=0,0,1))</f>
        <v>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67">
        <f t="shared" si="41"/>
        <v>0.66281553845</v>
      </c>
      <c r="V30" s="68">
        <f t="shared" si="42"/>
        <v>0.65</v>
      </c>
      <c r="W30" s="68">
        <v>65</v>
      </c>
      <c r="X30" s="68">
        <f t="shared" si="32"/>
        <v>-0.36324999999999996</v>
      </c>
      <c r="Y30" s="72">
        <v>88</v>
      </c>
      <c r="Z30" s="69">
        <v>368.6</v>
      </c>
      <c r="AA30" s="70">
        <v>2288</v>
      </c>
      <c r="AB30" s="70">
        <v>2657</v>
      </c>
      <c r="AC30" s="65">
        <f t="shared" si="33"/>
        <v>15</v>
      </c>
      <c r="AD30" s="2">
        <f t="shared" si="0"/>
        <v>0</v>
      </c>
      <c r="AE30" s="2">
        <f t="shared" si="1"/>
        <v>0</v>
      </c>
      <c r="AF30" s="2">
        <f t="shared" si="2"/>
        <v>0</v>
      </c>
      <c r="AG30" s="2">
        <f t="shared" si="3"/>
        <v>0</v>
      </c>
      <c r="AH30" s="65">
        <f t="shared" si="34"/>
        <v>0</v>
      </c>
      <c r="AI30" s="2">
        <f t="shared" si="4"/>
        <v>0</v>
      </c>
      <c r="AJ30" s="2">
        <f t="shared" si="5"/>
        <v>0</v>
      </c>
      <c r="AK30" s="2">
        <f t="shared" si="6"/>
        <v>0</v>
      </c>
      <c r="AL30" s="2">
        <f t="shared" si="7"/>
        <v>0</v>
      </c>
      <c r="AM30" s="65">
        <f t="shared" si="35"/>
        <v>0</v>
      </c>
      <c r="AN30" s="2">
        <f t="shared" si="8"/>
        <v>0</v>
      </c>
      <c r="AO30" s="2">
        <f t="shared" si="9"/>
        <v>0</v>
      </c>
      <c r="AP30" s="2">
        <f t="shared" si="10"/>
        <v>0</v>
      </c>
      <c r="AQ30" s="2">
        <f t="shared" si="11"/>
        <v>0</v>
      </c>
      <c r="AR30" s="65">
        <f t="shared" si="36"/>
        <v>184</v>
      </c>
      <c r="AS30" s="2">
        <f t="shared" si="12"/>
        <v>0</v>
      </c>
      <c r="AT30" s="2">
        <f t="shared" si="13"/>
        <v>0</v>
      </c>
      <c r="AU30" s="2">
        <f t="shared" si="14"/>
        <v>0</v>
      </c>
      <c r="AV30" s="2">
        <f t="shared" si="15"/>
        <v>0</v>
      </c>
      <c r="AW30" s="65" t="e">
        <f t="shared" si="37"/>
        <v>#VALUE!</v>
      </c>
      <c r="AX30" s="2" t="e">
        <f t="shared" si="16"/>
        <v>#VALUE!</v>
      </c>
      <c r="AY30" s="2" t="e">
        <f t="shared" si="17"/>
        <v>#VALUE!</v>
      </c>
      <c r="AZ30" s="2" t="e">
        <f t="shared" si="18"/>
        <v>#VALUE!</v>
      </c>
      <c r="BA30" s="2" t="e">
        <f t="shared" si="19"/>
        <v>#VALUE!</v>
      </c>
      <c r="BB30" s="65" t="e">
        <f t="shared" si="38"/>
        <v>#VALUE!</v>
      </c>
      <c r="BC30" s="2" t="e">
        <f t="shared" si="20"/>
        <v>#VALUE!</v>
      </c>
      <c r="BD30" s="2" t="e">
        <f t="shared" si="21"/>
        <v>#VALUE!</v>
      </c>
      <c r="BE30" s="2" t="e">
        <f t="shared" si="22"/>
        <v>#VALUE!</v>
      </c>
      <c r="BF30" s="2" t="e">
        <f t="shared" si="23"/>
        <v>#VALUE!</v>
      </c>
      <c r="BG30" s="65" t="e">
        <f t="shared" si="39"/>
        <v>#VALUE!</v>
      </c>
      <c r="BH30" s="2" t="e">
        <f t="shared" si="24"/>
        <v>#VALUE!</v>
      </c>
      <c r="BI30" s="2" t="e">
        <f t="shared" si="25"/>
        <v>#VALUE!</v>
      </c>
      <c r="BJ30" s="2" t="e">
        <f t="shared" si="26"/>
        <v>#VALUE!</v>
      </c>
      <c r="BK30" s="2" t="e">
        <f t="shared" si="27"/>
        <v>#VALUE!</v>
      </c>
      <c r="BL30" s="65">
        <f t="shared" si="40"/>
        <v>184</v>
      </c>
      <c r="BM30" s="2">
        <f t="shared" si="28"/>
        <v>0</v>
      </c>
      <c r="BN30" s="2">
        <f t="shared" si="29"/>
        <v>0</v>
      </c>
      <c r="BO30" s="2">
        <f t="shared" si="30"/>
        <v>0</v>
      </c>
      <c r="BP30" s="2">
        <f t="shared" si="31"/>
        <v>0</v>
      </c>
      <c r="BQ30" s="71"/>
      <c r="BR30" s="86"/>
      <c r="BS30" s="86"/>
      <c r="BT30" s="86"/>
    </row>
    <row r="31" spans="1:7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67">
        <f t="shared" si="41"/>
        <v>0.76478715975</v>
      </c>
      <c r="V31" s="68">
        <f t="shared" si="42"/>
        <v>0.75</v>
      </c>
      <c r="W31" s="68">
        <v>75</v>
      </c>
      <c r="X31" s="68">
        <f t="shared" si="32"/>
        <v>-0.26325</v>
      </c>
      <c r="Y31" s="72">
        <v>91.8</v>
      </c>
      <c r="Z31" s="69">
        <v>384.5</v>
      </c>
      <c r="AA31" s="70">
        <v>2279</v>
      </c>
      <c r="AB31" s="70">
        <v>2663</v>
      </c>
      <c r="AC31" s="65">
        <f t="shared" si="33"/>
        <v>15</v>
      </c>
      <c r="AD31" s="2">
        <f t="shared" si="0"/>
        <v>0</v>
      </c>
      <c r="AE31" s="2">
        <f t="shared" si="1"/>
        <v>0</v>
      </c>
      <c r="AF31" s="2">
        <f t="shared" si="2"/>
        <v>0</v>
      </c>
      <c r="AG31" s="2">
        <f t="shared" si="3"/>
        <v>0</v>
      </c>
      <c r="AH31" s="65">
        <f t="shared" si="34"/>
        <v>0</v>
      </c>
      <c r="AI31" s="2">
        <f t="shared" si="4"/>
        <v>0</v>
      </c>
      <c r="AJ31" s="2">
        <f t="shared" si="5"/>
        <v>0</v>
      </c>
      <c r="AK31" s="2">
        <f t="shared" si="6"/>
        <v>0</v>
      </c>
      <c r="AL31" s="2">
        <f t="shared" si="7"/>
        <v>0</v>
      </c>
      <c r="AM31" s="65">
        <f t="shared" si="35"/>
        <v>0</v>
      </c>
      <c r="AN31" s="2">
        <f t="shared" si="8"/>
        <v>0</v>
      </c>
      <c r="AO31" s="2">
        <f t="shared" si="9"/>
        <v>0</v>
      </c>
      <c r="AP31" s="2">
        <f t="shared" si="10"/>
        <v>0</v>
      </c>
      <c r="AQ31" s="2">
        <f t="shared" si="11"/>
        <v>0</v>
      </c>
      <c r="AR31" s="65">
        <f t="shared" si="36"/>
        <v>184</v>
      </c>
      <c r="AS31" s="2">
        <f t="shared" si="12"/>
        <v>0</v>
      </c>
      <c r="AT31" s="2">
        <f t="shared" si="13"/>
        <v>0</v>
      </c>
      <c r="AU31" s="2">
        <f t="shared" si="14"/>
        <v>0</v>
      </c>
      <c r="AV31" s="2">
        <f t="shared" si="15"/>
        <v>0</v>
      </c>
      <c r="AW31" s="65" t="e">
        <f t="shared" si="37"/>
        <v>#VALUE!</v>
      </c>
      <c r="AX31" s="2" t="e">
        <f t="shared" si="16"/>
        <v>#VALUE!</v>
      </c>
      <c r="AY31" s="2" t="e">
        <f t="shared" si="17"/>
        <v>#VALUE!</v>
      </c>
      <c r="AZ31" s="2" t="e">
        <f t="shared" si="18"/>
        <v>#VALUE!</v>
      </c>
      <c r="BA31" s="2" t="e">
        <f t="shared" si="19"/>
        <v>#VALUE!</v>
      </c>
      <c r="BB31" s="65" t="e">
        <f t="shared" si="38"/>
        <v>#VALUE!</v>
      </c>
      <c r="BC31" s="2" t="e">
        <f t="shared" si="20"/>
        <v>#VALUE!</v>
      </c>
      <c r="BD31" s="2" t="e">
        <f t="shared" si="21"/>
        <v>#VALUE!</v>
      </c>
      <c r="BE31" s="2" t="e">
        <f t="shared" si="22"/>
        <v>#VALUE!</v>
      </c>
      <c r="BF31" s="2" t="e">
        <f t="shared" si="23"/>
        <v>#VALUE!</v>
      </c>
      <c r="BG31" s="65" t="e">
        <f t="shared" si="39"/>
        <v>#VALUE!</v>
      </c>
      <c r="BH31" s="2" t="e">
        <f t="shared" si="24"/>
        <v>#VALUE!</v>
      </c>
      <c r="BI31" s="2" t="e">
        <f t="shared" si="25"/>
        <v>#VALUE!</v>
      </c>
      <c r="BJ31" s="2" t="e">
        <f t="shared" si="26"/>
        <v>#VALUE!</v>
      </c>
      <c r="BK31" s="2" t="e">
        <f t="shared" si="27"/>
        <v>#VALUE!</v>
      </c>
      <c r="BL31" s="65">
        <f t="shared" si="40"/>
        <v>184</v>
      </c>
      <c r="BM31" s="2">
        <f t="shared" si="28"/>
        <v>0</v>
      </c>
      <c r="BN31" s="2">
        <f t="shared" si="29"/>
        <v>0</v>
      </c>
      <c r="BO31" s="2">
        <f t="shared" si="30"/>
        <v>0</v>
      </c>
      <c r="BP31" s="2">
        <f t="shared" si="31"/>
        <v>0</v>
      </c>
      <c r="BQ31" s="71"/>
      <c r="BR31" s="86"/>
      <c r="BS31" s="86"/>
      <c r="BT31" s="86"/>
    </row>
    <row r="32" spans="1:72" ht="12.75">
      <c r="A32" s="2"/>
      <c r="B32" s="2"/>
      <c r="C32" s="2" t="s">
        <v>14</v>
      </c>
      <c r="D32" s="2"/>
      <c r="E32" s="2" t="s">
        <v>14</v>
      </c>
      <c r="F32" s="2"/>
      <c r="G32" s="2" t="s">
        <v>21</v>
      </c>
      <c r="H32" s="2"/>
      <c r="I32" s="2"/>
      <c r="J32" s="2"/>
      <c r="K32" s="2"/>
      <c r="L32" s="2" t="s">
        <v>14</v>
      </c>
      <c r="M32" s="2"/>
      <c r="N32" s="2" t="s">
        <v>21</v>
      </c>
      <c r="O32" s="2"/>
      <c r="P32" s="2"/>
      <c r="Q32" s="2"/>
      <c r="R32" s="2"/>
      <c r="S32" s="2"/>
      <c r="T32" s="2"/>
      <c r="U32" s="67">
        <f t="shared" si="41"/>
        <v>0.8667587810499999</v>
      </c>
      <c r="V32" s="68">
        <f t="shared" si="42"/>
        <v>0.85</v>
      </c>
      <c r="W32" s="68">
        <v>85</v>
      </c>
      <c r="X32" s="68">
        <f t="shared" si="32"/>
        <v>-0.16325</v>
      </c>
      <c r="Y32" s="72">
        <v>95.2</v>
      </c>
      <c r="Z32" s="69">
        <v>398.6</v>
      </c>
      <c r="AA32" s="70">
        <v>2270</v>
      </c>
      <c r="AB32" s="70">
        <v>2668</v>
      </c>
      <c r="AC32" s="65">
        <f t="shared" si="33"/>
        <v>15</v>
      </c>
      <c r="AD32" s="2">
        <f t="shared" si="0"/>
        <v>0</v>
      </c>
      <c r="AE32" s="2">
        <f t="shared" si="1"/>
        <v>0</v>
      </c>
      <c r="AF32" s="2">
        <f t="shared" si="2"/>
        <v>0</v>
      </c>
      <c r="AG32" s="2">
        <f t="shared" si="3"/>
        <v>0</v>
      </c>
      <c r="AH32" s="65">
        <f t="shared" si="34"/>
        <v>0</v>
      </c>
      <c r="AI32" s="2">
        <f t="shared" si="4"/>
        <v>0</v>
      </c>
      <c r="AJ32" s="2">
        <f t="shared" si="5"/>
        <v>0</v>
      </c>
      <c r="AK32" s="2">
        <f t="shared" si="6"/>
        <v>0</v>
      </c>
      <c r="AL32" s="2">
        <f t="shared" si="7"/>
        <v>0</v>
      </c>
      <c r="AM32" s="65">
        <f t="shared" si="35"/>
        <v>0</v>
      </c>
      <c r="AN32" s="2">
        <f t="shared" si="8"/>
        <v>0</v>
      </c>
      <c r="AO32" s="2">
        <f t="shared" si="9"/>
        <v>0</v>
      </c>
      <c r="AP32" s="2">
        <f t="shared" si="10"/>
        <v>0</v>
      </c>
      <c r="AQ32" s="2">
        <f t="shared" si="11"/>
        <v>0</v>
      </c>
      <c r="AR32" s="65">
        <f t="shared" si="36"/>
        <v>184</v>
      </c>
      <c r="AS32" s="2">
        <f t="shared" si="12"/>
        <v>0</v>
      </c>
      <c r="AT32" s="2">
        <f t="shared" si="13"/>
        <v>0</v>
      </c>
      <c r="AU32" s="2">
        <f t="shared" si="14"/>
        <v>0</v>
      </c>
      <c r="AV32" s="2">
        <f t="shared" si="15"/>
        <v>0</v>
      </c>
      <c r="AW32" s="65" t="e">
        <f t="shared" si="37"/>
        <v>#VALUE!</v>
      </c>
      <c r="AX32" s="2" t="e">
        <f t="shared" si="16"/>
        <v>#VALUE!</v>
      </c>
      <c r="AY32" s="2" t="e">
        <f t="shared" si="17"/>
        <v>#VALUE!</v>
      </c>
      <c r="AZ32" s="2" t="e">
        <f t="shared" si="18"/>
        <v>#VALUE!</v>
      </c>
      <c r="BA32" s="2" t="e">
        <f t="shared" si="19"/>
        <v>#VALUE!</v>
      </c>
      <c r="BB32" s="65" t="e">
        <f t="shared" si="38"/>
        <v>#VALUE!</v>
      </c>
      <c r="BC32" s="2" t="e">
        <f t="shared" si="20"/>
        <v>#VALUE!</v>
      </c>
      <c r="BD32" s="2" t="e">
        <f t="shared" si="21"/>
        <v>#VALUE!</v>
      </c>
      <c r="BE32" s="2" t="e">
        <f t="shared" si="22"/>
        <v>#VALUE!</v>
      </c>
      <c r="BF32" s="2" t="e">
        <f t="shared" si="23"/>
        <v>#VALUE!</v>
      </c>
      <c r="BG32" s="65" t="e">
        <f t="shared" si="39"/>
        <v>#VALUE!</v>
      </c>
      <c r="BH32" s="2" t="e">
        <f t="shared" si="24"/>
        <v>#VALUE!</v>
      </c>
      <c r="BI32" s="2" t="e">
        <f t="shared" si="25"/>
        <v>#VALUE!</v>
      </c>
      <c r="BJ32" s="2" t="e">
        <f t="shared" si="26"/>
        <v>#VALUE!</v>
      </c>
      <c r="BK32" s="2" t="e">
        <f t="shared" si="27"/>
        <v>#VALUE!</v>
      </c>
      <c r="BL32" s="65">
        <f t="shared" si="40"/>
        <v>184</v>
      </c>
      <c r="BM32" s="2">
        <f t="shared" si="28"/>
        <v>0</v>
      </c>
      <c r="BN32" s="2">
        <f t="shared" si="29"/>
        <v>0</v>
      </c>
      <c r="BO32" s="2">
        <f t="shared" si="30"/>
        <v>0</v>
      </c>
      <c r="BP32" s="2">
        <f t="shared" si="31"/>
        <v>0</v>
      </c>
      <c r="BQ32" s="71"/>
      <c r="BR32" s="86"/>
      <c r="BS32" s="86"/>
      <c r="BT32" s="86"/>
    </row>
    <row r="33" spans="1:72" ht="12.75">
      <c r="A33" s="2"/>
      <c r="B33" s="2"/>
      <c r="C33" s="2">
        <f>J8</f>
        <v>0</v>
      </c>
      <c r="D33" s="2"/>
      <c r="E33" s="2">
        <f>L8</f>
        <v>184</v>
      </c>
      <c r="F33" s="2"/>
      <c r="G33" s="2" t="str">
        <f>N8</f>
        <v>x</v>
      </c>
      <c r="H33" s="2"/>
      <c r="I33" s="2"/>
      <c r="J33" s="2"/>
      <c r="K33" s="2"/>
      <c r="L33" s="88">
        <f>BJ12</f>
        <v>374.15</v>
      </c>
      <c r="M33" s="2"/>
      <c r="N33" s="88">
        <f>BO12</f>
        <v>9.98675</v>
      </c>
      <c r="O33" s="2"/>
      <c r="P33" s="2"/>
      <c r="Q33" s="2"/>
      <c r="R33" s="2"/>
      <c r="S33" s="2"/>
      <c r="T33" s="2"/>
      <c r="U33" s="67">
        <f t="shared" si="41"/>
        <v>0.96873040235</v>
      </c>
      <c r="V33" s="68">
        <f t="shared" si="42"/>
        <v>0.9500000000000001</v>
      </c>
      <c r="W33" s="68">
        <v>95</v>
      </c>
      <c r="X33" s="68">
        <f t="shared" si="32"/>
        <v>-0.06325000000000003</v>
      </c>
      <c r="Y33" s="72">
        <v>98.2</v>
      </c>
      <c r="Z33" s="69">
        <v>411.5</v>
      </c>
      <c r="AA33" s="70">
        <v>2262</v>
      </c>
      <c r="AB33" s="70">
        <v>2673</v>
      </c>
      <c r="AC33" s="65">
        <f t="shared" si="33"/>
        <v>15</v>
      </c>
      <c r="AD33" s="2">
        <f t="shared" si="0"/>
        <v>0</v>
      </c>
      <c r="AE33" s="2">
        <f t="shared" si="1"/>
        <v>0</v>
      </c>
      <c r="AF33" s="2">
        <f t="shared" si="2"/>
        <v>0</v>
      </c>
      <c r="AG33" s="2">
        <f t="shared" si="3"/>
        <v>0</v>
      </c>
      <c r="AH33" s="65">
        <f t="shared" si="34"/>
        <v>0</v>
      </c>
      <c r="AI33" s="2">
        <f t="shared" si="4"/>
        <v>0</v>
      </c>
      <c r="AJ33" s="2">
        <f t="shared" si="5"/>
        <v>0</v>
      </c>
      <c r="AK33" s="2">
        <f t="shared" si="6"/>
        <v>0</v>
      </c>
      <c r="AL33" s="2">
        <f t="shared" si="7"/>
        <v>0</v>
      </c>
      <c r="AM33" s="65">
        <f t="shared" si="35"/>
        <v>0</v>
      </c>
      <c r="AN33" s="2">
        <f t="shared" si="8"/>
        <v>0</v>
      </c>
      <c r="AO33" s="2">
        <f t="shared" si="9"/>
        <v>0</v>
      </c>
      <c r="AP33" s="2">
        <f t="shared" si="10"/>
        <v>0</v>
      </c>
      <c r="AQ33" s="2">
        <f t="shared" si="11"/>
        <v>0</v>
      </c>
      <c r="AR33" s="65">
        <f t="shared" si="36"/>
        <v>184</v>
      </c>
      <c r="AS33" s="2">
        <f t="shared" si="12"/>
        <v>0</v>
      </c>
      <c r="AT33" s="2">
        <f t="shared" si="13"/>
        <v>0</v>
      </c>
      <c r="AU33" s="2">
        <f t="shared" si="14"/>
        <v>0</v>
      </c>
      <c r="AV33" s="2">
        <f t="shared" si="15"/>
        <v>0</v>
      </c>
      <c r="AW33" s="65" t="e">
        <f t="shared" si="37"/>
        <v>#VALUE!</v>
      </c>
      <c r="AX33" s="2" t="e">
        <f t="shared" si="16"/>
        <v>#VALUE!</v>
      </c>
      <c r="AY33" s="2" t="e">
        <f t="shared" si="17"/>
        <v>#VALUE!</v>
      </c>
      <c r="AZ33" s="2" t="e">
        <f t="shared" si="18"/>
        <v>#VALUE!</v>
      </c>
      <c r="BA33" s="2" t="e">
        <f t="shared" si="19"/>
        <v>#VALUE!</v>
      </c>
      <c r="BB33" s="65" t="e">
        <f t="shared" si="38"/>
        <v>#VALUE!</v>
      </c>
      <c r="BC33" s="2" t="e">
        <f t="shared" si="20"/>
        <v>#VALUE!</v>
      </c>
      <c r="BD33" s="2" t="e">
        <f t="shared" si="21"/>
        <v>#VALUE!</v>
      </c>
      <c r="BE33" s="2" t="e">
        <f t="shared" si="22"/>
        <v>#VALUE!</v>
      </c>
      <c r="BF33" s="2" t="e">
        <f t="shared" si="23"/>
        <v>#VALUE!</v>
      </c>
      <c r="BG33" s="65" t="e">
        <f t="shared" si="39"/>
        <v>#VALUE!</v>
      </c>
      <c r="BH33" s="2" t="e">
        <f t="shared" si="24"/>
        <v>#VALUE!</v>
      </c>
      <c r="BI33" s="2" t="e">
        <f t="shared" si="25"/>
        <v>#VALUE!</v>
      </c>
      <c r="BJ33" s="2" t="e">
        <f t="shared" si="26"/>
        <v>#VALUE!</v>
      </c>
      <c r="BK33" s="2" t="e">
        <f t="shared" si="27"/>
        <v>#VALUE!</v>
      </c>
      <c r="BL33" s="65">
        <f t="shared" si="40"/>
        <v>184</v>
      </c>
      <c r="BM33" s="2">
        <f t="shared" si="28"/>
        <v>0</v>
      </c>
      <c r="BN33" s="2">
        <f t="shared" si="29"/>
        <v>0</v>
      </c>
      <c r="BO33" s="2">
        <f t="shared" si="30"/>
        <v>0</v>
      </c>
      <c r="BP33" s="2">
        <f t="shared" si="31"/>
        <v>0</v>
      </c>
      <c r="BQ33" s="71"/>
      <c r="BR33" s="86"/>
      <c r="BS33" s="86"/>
      <c r="BT33" s="86"/>
    </row>
    <row r="34" spans="1:72" ht="12.75">
      <c r="A34" s="2"/>
      <c r="B34" s="2"/>
      <c r="C34" s="2"/>
      <c r="D34" s="2"/>
      <c r="E34" s="2">
        <f>IF(J20+L20=2,0,IF(J20=1,C33,IF(L20=1,E33,0)))</f>
        <v>184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67">
        <f t="shared" si="41"/>
        <v>1.019716213</v>
      </c>
      <c r="V34" s="68">
        <f t="shared" si="42"/>
        <v>1</v>
      </c>
      <c r="W34" s="68">
        <v>100</v>
      </c>
      <c r="X34" s="68">
        <f t="shared" si="32"/>
        <v>-0.013249999999999984</v>
      </c>
      <c r="Y34" s="72">
        <v>99.6</v>
      </c>
      <c r="Z34" s="69">
        <v>417.5</v>
      </c>
      <c r="AA34" s="70">
        <v>2258</v>
      </c>
      <c r="AB34" s="70">
        <v>2675</v>
      </c>
      <c r="AC34" s="65">
        <f t="shared" si="33"/>
        <v>15</v>
      </c>
      <c r="AD34" s="2">
        <f t="shared" si="0"/>
        <v>0</v>
      </c>
      <c r="AE34" s="2">
        <f t="shared" si="1"/>
        <v>0</v>
      </c>
      <c r="AF34" s="2">
        <f t="shared" si="2"/>
        <v>0</v>
      </c>
      <c r="AG34" s="2">
        <f t="shared" si="3"/>
        <v>0</v>
      </c>
      <c r="AH34" s="65">
        <f t="shared" si="34"/>
        <v>0</v>
      </c>
      <c r="AI34" s="2">
        <f t="shared" si="4"/>
        <v>0</v>
      </c>
      <c r="AJ34" s="2">
        <f t="shared" si="5"/>
        <v>0</v>
      </c>
      <c r="AK34" s="2">
        <f t="shared" si="6"/>
        <v>0</v>
      </c>
      <c r="AL34" s="2">
        <f t="shared" si="7"/>
        <v>0</v>
      </c>
      <c r="AM34" s="65">
        <f t="shared" si="35"/>
        <v>0</v>
      </c>
      <c r="AN34" s="2">
        <f t="shared" si="8"/>
        <v>0</v>
      </c>
      <c r="AO34" s="2">
        <f t="shared" si="9"/>
        <v>0</v>
      </c>
      <c r="AP34" s="2">
        <f t="shared" si="10"/>
        <v>0</v>
      </c>
      <c r="AQ34" s="2">
        <f t="shared" si="11"/>
        <v>0</v>
      </c>
      <c r="AR34" s="65">
        <f t="shared" si="36"/>
        <v>184</v>
      </c>
      <c r="AS34" s="2">
        <f t="shared" si="12"/>
        <v>0</v>
      </c>
      <c r="AT34" s="2">
        <f t="shared" si="13"/>
        <v>0</v>
      </c>
      <c r="AU34" s="2">
        <f t="shared" si="14"/>
        <v>0</v>
      </c>
      <c r="AV34" s="2">
        <f t="shared" si="15"/>
        <v>0</v>
      </c>
      <c r="AW34" s="65" t="e">
        <f t="shared" si="37"/>
        <v>#VALUE!</v>
      </c>
      <c r="AX34" s="2" t="e">
        <f t="shared" si="16"/>
        <v>#VALUE!</v>
      </c>
      <c r="AY34" s="2" t="e">
        <f t="shared" si="17"/>
        <v>#VALUE!</v>
      </c>
      <c r="AZ34" s="2" t="e">
        <f t="shared" si="18"/>
        <v>#VALUE!</v>
      </c>
      <c r="BA34" s="2" t="e">
        <f t="shared" si="19"/>
        <v>#VALUE!</v>
      </c>
      <c r="BB34" s="65" t="e">
        <f t="shared" si="38"/>
        <v>#VALUE!</v>
      </c>
      <c r="BC34" s="2" t="e">
        <f t="shared" si="20"/>
        <v>#VALUE!</v>
      </c>
      <c r="BD34" s="2" t="e">
        <f t="shared" si="21"/>
        <v>#VALUE!</v>
      </c>
      <c r="BE34" s="2" t="e">
        <f t="shared" si="22"/>
        <v>#VALUE!</v>
      </c>
      <c r="BF34" s="2" t="e">
        <f t="shared" si="23"/>
        <v>#VALUE!</v>
      </c>
      <c r="BG34" s="65" t="e">
        <f t="shared" si="39"/>
        <v>#VALUE!</v>
      </c>
      <c r="BH34" s="2" t="e">
        <f t="shared" si="24"/>
        <v>#VALUE!</v>
      </c>
      <c r="BI34" s="2" t="e">
        <f t="shared" si="25"/>
        <v>#VALUE!</v>
      </c>
      <c r="BJ34" s="2" t="e">
        <f t="shared" si="26"/>
        <v>#VALUE!</v>
      </c>
      <c r="BK34" s="2" t="e">
        <f t="shared" si="27"/>
        <v>#VALUE!</v>
      </c>
      <c r="BL34" s="65">
        <f t="shared" si="40"/>
        <v>184</v>
      </c>
      <c r="BM34" s="2">
        <f t="shared" si="28"/>
        <v>0</v>
      </c>
      <c r="BN34" s="2">
        <f t="shared" si="29"/>
        <v>0</v>
      </c>
      <c r="BO34" s="2">
        <f t="shared" si="30"/>
        <v>0</v>
      </c>
      <c r="BP34" s="2">
        <f t="shared" si="31"/>
        <v>0</v>
      </c>
      <c r="BQ34" s="71"/>
      <c r="BR34" s="86"/>
      <c r="BS34" s="86"/>
      <c r="BT34" s="86"/>
    </row>
    <row r="35" spans="1:7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3">
        <f t="shared" si="41"/>
        <v>1.0332784386329</v>
      </c>
      <c r="V35" s="74">
        <f t="shared" si="42"/>
        <v>1.0133</v>
      </c>
      <c r="W35" s="74">
        <v>101.33</v>
      </c>
      <c r="X35" s="74">
        <f t="shared" si="32"/>
        <v>5.0000000000105516E-05</v>
      </c>
      <c r="Y35" s="75">
        <v>100</v>
      </c>
      <c r="Z35" s="76">
        <v>419.1</v>
      </c>
      <c r="AA35" s="77">
        <v>2257</v>
      </c>
      <c r="AB35" s="77">
        <v>2676</v>
      </c>
      <c r="AC35" s="65">
        <f t="shared" si="33"/>
        <v>15</v>
      </c>
      <c r="AD35" s="2">
        <f t="shared" si="0"/>
        <v>0</v>
      </c>
      <c r="AE35" s="2">
        <f t="shared" si="1"/>
        <v>0</v>
      </c>
      <c r="AF35" s="2">
        <f t="shared" si="2"/>
        <v>0</v>
      </c>
      <c r="AG35" s="2">
        <f t="shared" si="3"/>
        <v>0</v>
      </c>
      <c r="AH35" s="65">
        <f t="shared" si="34"/>
        <v>0</v>
      </c>
      <c r="AI35" s="2">
        <f t="shared" si="4"/>
        <v>0</v>
      </c>
      <c r="AJ35" s="2">
        <f t="shared" si="5"/>
        <v>0</v>
      </c>
      <c r="AK35" s="2">
        <f t="shared" si="6"/>
        <v>0</v>
      </c>
      <c r="AL35" s="2">
        <f t="shared" si="7"/>
        <v>0</v>
      </c>
      <c r="AM35" s="65">
        <f t="shared" si="35"/>
        <v>0</v>
      </c>
      <c r="AN35" s="2">
        <f t="shared" si="8"/>
        <v>0</v>
      </c>
      <c r="AO35" s="2">
        <f t="shared" si="9"/>
        <v>0</v>
      </c>
      <c r="AP35" s="2">
        <f t="shared" si="10"/>
        <v>0</v>
      </c>
      <c r="AQ35" s="2">
        <f t="shared" si="11"/>
        <v>0</v>
      </c>
      <c r="AR35" s="65">
        <f t="shared" si="36"/>
        <v>184</v>
      </c>
      <c r="AS35" s="2">
        <f t="shared" si="12"/>
        <v>0</v>
      </c>
      <c r="AT35" s="2">
        <f t="shared" si="13"/>
        <v>0</v>
      </c>
      <c r="AU35" s="2">
        <f t="shared" si="14"/>
        <v>0</v>
      </c>
      <c r="AV35" s="2">
        <f t="shared" si="15"/>
        <v>0</v>
      </c>
      <c r="AW35" s="65" t="e">
        <f t="shared" si="37"/>
        <v>#VALUE!</v>
      </c>
      <c r="AX35" s="2" t="e">
        <f t="shared" si="16"/>
        <v>#VALUE!</v>
      </c>
      <c r="AY35" s="2" t="e">
        <f t="shared" si="17"/>
        <v>#VALUE!</v>
      </c>
      <c r="AZ35" s="2" t="e">
        <f t="shared" si="18"/>
        <v>#VALUE!</v>
      </c>
      <c r="BA35" s="2" t="e">
        <f t="shared" si="19"/>
        <v>#VALUE!</v>
      </c>
      <c r="BB35" s="65" t="e">
        <f t="shared" si="38"/>
        <v>#VALUE!</v>
      </c>
      <c r="BC35" s="2" t="e">
        <f t="shared" si="20"/>
        <v>#VALUE!</v>
      </c>
      <c r="BD35" s="2" t="e">
        <f t="shared" si="21"/>
        <v>#VALUE!</v>
      </c>
      <c r="BE35" s="2" t="e">
        <f t="shared" si="22"/>
        <v>#VALUE!</v>
      </c>
      <c r="BF35" s="2" t="e">
        <f t="shared" si="23"/>
        <v>#VALUE!</v>
      </c>
      <c r="BG35" s="65" t="e">
        <f t="shared" si="39"/>
        <v>#VALUE!</v>
      </c>
      <c r="BH35" s="2" t="e">
        <f t="shared" si="24"/>
        <v>#VALUE!</v>
      </c>
      <c r="BI35" s="2" t="e">
        <f t="shared" si="25"/>
        <v>#VALUE!</v>
      </c>
      <c r="BJ35" s="2" t="e">
        <f t="shared" si="26"/>
        <v>#VALUE!</v>
      </c>
      <c r="BK35" s="2" t="e">
        <f t="shared" si="27"/>
        <v>#VALUE!</v>
      </c>
      <c r="BL35" s="65">
        <f t="shared" si="40"/>
        <v>184</v>
      </c>
      <c r="BM35" s="2">
        <f t="shared" si="28"/>
        <v>0</v>
      </c>
      <c r="BN35" s="2">
        <f t="shared" si="29"/>
        <v>0</v>
      </c>
      <c r="BO35" s="2">
        <f t="shared" si="30"/>
        <v>0</v>
      </c>
      <c r="BP35" s="2">
        <f t="shared" si="31"/>
        <v>0</v>
      </c>
      <c r="BQ35" s="78"/>
      <c r="BR35" s="86"/>
      <c r="BS35" s="86"/>
      <c r="BT35" s="86"/>
    </row>
    <row r="36" spans="1:7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67">
        <f t="shared" si="41"/>
        <v>1.1216878343</v>
      </c>
      <c r="V36" s="68">
        <f t="shared" si="42"/>
        <v>1.1</v>
      </c>
      <c r="W36" s="68">
        <v>110</v>
      </c>
      <c r="X36" s="72">
        <f t="shared" si="32"/>
        <v>0.0867500000000001</v>
      </c>
      <c r="Y36" s="72">
        <v>102.3</v>
      </c>
      <c r="Z36" s="69">
        <v>428.8</v>
      </c>
      <c r="AA36" s="70">
        <v>2251</v>
      </c>
      <c r="AB36" s="70">
        <v>2680</v>
      </c>
      <c r="AC36" s="65">
        <f t="shared" si="33"/>
        <v>15</v>
      </c>
      <c r="AD36" s="2">
        <f t="shared" si="0"/>
        <v>0</v>
      </c>
      <c r="AE36" s="2">
        <f t="shared" si="1"/>
        <v>0</v>
      </c>
      <c r="AF36" s="2">
        <f t="shared" si="2"/>
        <v>0</v>
      </c>
      <c r="AG36" s="2">
        <f t="shared" si="3"/>
        <v>0</v>
      </c>
      <c r="AH36" s="65">
        <f t="shared" si="34"/>
        <v>0</v>
      </c>
      <c r="AI36" s="2">
        <f t="shared" si="4"/>
        <v>0</v>
      </c>
      <c r="AJ36" s="2">
        <f t="shared" si="5"/>
        <v>0</v>
      </c>
      <c r="AK36" s="2">
        <f t="shared" si="6"/>
        <v>0</v>
      </c>
      <c r="AL36" s="2">
        <f t="shared" si="7"/>
        <v>0</v>
      </c>
      <c r="AM36" s="65">
        <f t="shared" si="35"/>
        <v>0</v>
      </c>
      <c r="AN36" s="2">
        <f t="shared" si="8"/>
        <v>0</v>
      </c>
      <c r="AO36" s="2">
        <f t="shared" si="9"/>
        <v>0</v>
      </c>
      <c r="AP36" s="2">
        <f t="shared" si="10"/>
        <v>0</v>
      </c>
      <c r="AQ36" s="2">
        <f t="shared" si="11"/>
        <v>0</v>
      </c>
      <c r="AR36" s="65">
        <f t="shared" si="36"/>
        <v>184</v>
      </c>
      <c r="AS36" s="2">
        <f t="shared" si="12"/>
        <v>0</v>
      </c>
      <c r="AT36" s="2">
        <f t="shared" si="13"/>
        <v>0</v>
      </c>
      <c r="AU36" s="2">
        <f t="shared" si="14"/>
        <v>0</v>
      </c>
      <c r="AV36" s="2">
        <f t="shared" si="15"/>
        <v>0</v>
      </c>
      <c r="AW36" s="65" t="e">
        <f t="shared" si="37"/>
        <v>#VALUE!</v>
      </c>
      <c r="AX36" s="2" t="e">
        <f t="shared" si="16"/>
        <v>#VALUE!</v>
      </c>
      <c r="AY36" s="2" t="e">
        <f t="shared" si="17"/>
        <v>#VALUE!</v>
      </c>
      <c r="AZ36" s="2" t="e">
        <f t="shared" si="18"/>
        <v>#VALUE!</v>
      </c>
      <c r="BA36" s="2" t="e">
        <f t="shared" si="19"/>
        <v>#VALUE!</v>
      </c>
      <c r="BB36" s="65" t="e">
        <f t="shared" si="38"/>
        <v>#VALUE!</v>
      </c>
      <c r="BC36" s="2" t="e">
        <f t="shared" si="20"/>
        <v>#VALUE!</v>
      </c>
      <c r="BD36" s="2" t="e">
        <f t="shared" si="21"/>
        <v>#VALUE!</v>
      </c>
      <c r="BE36" s="2" t="e">
        <f t="shared" si="22"/>
        <v>#VALUE!</v>
      </c>
      <c r="BF36" s="2" t="e">
        <f t="shared" si="23"/>
        <v>#VALUE!</v>
      </c>
      <c r="BG36" s="65" t="e">
        <f t="shared" si="39"/>
        <v>#VALUE!</v>
      </c>
      <c r="BH36" s="2" t="e">
        <f t="shared" si="24"/>
        <v>#VALUE!</v>
      </c>
      <c r="BI36" s="2" t="e">
        <f t="shared" si="25"/>
        <v>#VALUE!</v>
      </c>
      <c r="BJ36" s="2" t="e">
        <f t="shared" si="26"/>
        <v>#VALUE!</v>
      </c>
      <c r="BK36" s="2" t="e">
        <f t="shared" si="27"/>
        <v>#VALUE!</v>
      </c>
      <c r="BL36" s="65">
        <f t="shared" si="40"/>
        <v>184</v>
      </c>
      <c r="BM36" s="2">
        <f t="shared" si="28"/>
        <v>0</v>
      </c>
      <c r="BN36" s="2">
        <f t="shared" si="29"/>
        <v>0</v>
      </c>
      <c r="BO36" s="2">
        <f t="shared" si="30"/>
        <v>0</v>
      </c>
      <c r="BP36" s="2">
        <f t="shared" si="31"/>
        <v>0</v>
      </c>
      <c r="BQ36" s="71"/>
      <c r="BR36" s="86"/>
      <c r="BS36" s="86"/>
      <c r="BT36" s="86"/>
    </row>
    <row r="37" spans="1:72" ht="12.75">
      <c r="A37" s="2"/>
      <c r="B37" s="2"/>
      <c r="C37" s="2"/>
      <c r="D37" s="2"/>
      <c r="E37" s="124"/>
      <c r="F37" s="124"/>
      <c r="G37" s="124"/>
      <c r="H37" s="124"/>
      <c r="I37" s="124"/>
      <c r="J37" s="124"/>
      <c r="K37" s="2"/>
      <c r="L37" s="2"/>
      <c r="M37" s="2"/>
      <c r="N37" s="2"/>
      <c r="O37" s="2"/>
      <c r="P37" s="2"/>
      <c r="Q37" s="2"/>
      <c r="R37" s="2"/>
      <c r="S37" s="2"/>
      <c r="T37" s="2"/>
      <c r="U37" s="67">
        <f t="shared" si="41"/>
        <v>1.3256310769</v>
      </c>
      <c r="V37" s="68">
        <f t="shared" si="42"/>
        <v>1.3</v>
      </c>
      <c r="W37" s="68">
        <v>130</v>
      </c>
      <c r="X37" s="72">
        <f t="shared" si="32"/>
        <v>0.28675000000000006</v>
      </c>
      <c r="Y37" s="72">
        <v>107.1</v>
      </c>
      <c r="Z37" s="69">
        <v>449.2</v>
      </c>
      <c r="AA37" s="70">
        <v>2238</v>
      </c>
      <c r="AB37" s="70">
        <v>2687</v>
      </c>
      <c r="AC37" s="65">
        <f t="shared" si="33"/>
        <v>15</v>
      </c>
      <c r="AD37" s="2">
        <f t="shared" si="0"/>
        <v>0</v>
      </c>
      <c r="AE37" s="2">
        <f t="shared" si="1"/>
        <v>0</v>
      </c>
      <c r="AF37" s="2">
        <f t="shared" si="2"/>
        <v>0</v>
      </c>
      <c r="AG37" s="2">
        <f t="shared" si="3"/>
        <v>0</v>
      </c>
      <c r="AH37" s="65">
        <f t="shared" si="34"/>
        <v>0</v>
      </c>
      <c r="AI37" s="2">
        <f t="shared" si="4"/>
        <v>0</v>
      </c>
      <c r="AJ37" s="2">
        <f t="shared" si="5"/>
        <v>0</v>
      </c>
      <c r="AK37" s="2">
        <f t="shared" si="6"/>
        <v>0</v>
      </c>
      <c r="AL37" s="2">
        <f t="shared" si="7"/>
        <v>0</v>
      </c>
      <c r="AM37" s="65">
        <f t="shared" si="35"/>
        <v>0</v>
      </c>
      <c r="AN37" s="2">
        <f t="shared" si="8"/>
        <v>0</v>
      </c>
      <c r="AO37" s="2">
        <f t="shared" si="9"/>
        <v>0</v>
      </c>
      <c r="AP37" s="2">
        <f t="shared" si="10"/>
        <v>0</v>
      </c>
      <c r="AQ37" s="2">
        <f t="shared" si="11"/>
        <v>0</v>
      </c>
      <c r="AR37" s="65">
        <f t="shared" si="36"/>
        <v>184</v>
      </c>
      <c r="AS37" s="2">
        <f t="shared" si="12"/>
        <v>0</v>
      </c>
      <c r="AT37" s="2">
        <f t="shared" si="13"/>
        <v>0</v>
      </c>
      <c r="AU37" s="2">
        <f t="shared" si="14"/>
        <v>0</v>
      </c>
      <c r="AV37" s="2">
        <f t="shared" si="15"/>
        <v>0</v>
      </c>
      <c r="AW37" s="65" t="e">
        <f t="shared" si="37"/>
        <v>#VALUE!</v>
      </c>
      <c r="AX37" s="2" t="e">
        <f t="shared" si="16"/>
        <v>#VALUE!</v>
      </c>
      <c r="AY37" s="2" t="e">
        <f t="shared" si="17"/>
        <v>#VALUE!</v>
      </c>
      <c r="AZ37" s="2" t="e">
        <f t="shared" si="18"/>
        <v>#VALUE!</v>
      </c>
      <c r="BA37" s="2" t="e">
        <f t="shared" si="19"/>
        <v>#VALUE!</v>
      </c>
      <c r="BB37" s="65" t="e">
        <f t="shared" si="38"/>
        <v>#VALUE!</v>
      </c>
      <c r="BC37" s="2" t="e">
        <f t="shared" si="20"/>
        <v>#VALUE!</v>
      </c>
      <c r="BD37" s="2" t="e">
        <f t="shared" si="21"/>
        <v>#VALUE!</v>
      </c>
      <c r="BE37" s="2" t="e">
        <f t="shared" si="22"/>
        <v>#VALUE!</v>
      </c>
      <c r="BF37" s="2" t="e">
        <f t="shared" si="23"/>
        <v>#VALUE!</v>
      </c>
      <c r="BG37" s="65" t="e">
        <f t="shared" si="39"/>
        <v>#VALUE!</v>
      </c>
      <c r="BH37" s="2" t="e">
        <f t="shared" si="24"/>
        <v>#VALUE!</v>
      </c>
      <c r="BI37" s="2" t="e">
        <f t="shared" si="25"/>
        <v>#VALUE!</v>
      </c>
      <c r="BJ37" s="2" t="e">
        <f t="shared" si="26"/>
        <v>#VALUE!</v>
      </c>
      <c r="BK37" s="2" t="e">
        <f t="shared" si="27"/>
        <v>#VALUE!</v>
      </c>
      <c r="BL37" s="65">
        <f t="shared" si="40"/>
        <v>184</v>
      </c>
      <c r="BM37" s="2">
        <f t="shared" si="28"/>
        <v>0</v>
      </c>
      <c r="BN37" s="2">
        <f t="shared" si="29"/>
        <v>0</v>
      </c>
      <c r="BO37" s="2">
        <f t="shared" si="30"/>
        <v>0</v>
      </c>
      <c r="BP37" s="2">
        <f t="shared" si="31"/>
        <v>0</v>
      </c>
      <c r="BQ37" s="71"/>
      <c r="BR37" s="86"/>
      <c r="BS37" s="86"/>
      <c r="BT37" s="86"/>
    </row>
    <row r="38" spans="1:7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67">
        <f t="shared" si="41"/>
        <v>1.5295743195</v>
      </c>
      <c r="V38" s="68">
        <f t="shared" si="42"/>
        <v>1.5</v>
      </c>
      <c r="W38" s="68">
        <v>150</v>
      </c>
      <c r="X38" s="72">
        <f t="shared" si="32"/>
        <v>0.48675</v>
      </c>
      <c r="Y38" s="72">
        <v>111.4</v>
      </c>
      <c r="Z38" s="69">
        <v>467.1</v>
      </c>
      <c r="AA38" s="70">
        <v>2226</v>
      </c>
      <c r="AB38" s="70">
        <v>2693</v>
      </c>
      <c r="AC38" s="65">
        <f t="shared" si="33"/>
        <v>15</v>
      </c>
      <c r="AD38" s="2">
        <f t="shared" si="0"/>
        <v>0</v>
      </c>
      <c r="AE38" s="2">
        <f t="shared" si="1"/>
        <v>0</v>
      </c>
      <c r="AF38" s="2">
        <f t="shared" si="2"/>
        <v>0</v>
      </c>
      <c r="AG38" s="2">
        <f t="shared" si="3"/>
        <v>0</v>
      </c>
      <c r="AH38" s="65">
        <f t="shared" si="34"/>
        <v>0</v>
      </c>
      <c r="AI38" s="2">
        <f t="shared" si="4"/>
        <v>0</v>
      </c>
      <c r="AJ38" s="2">
        <f t="shared" si="5"/>
        <v>0</v>
      </c>
      <c r="AK38" s="2">
        <f t="shared" si="6"/>
        <v>0</v>
      </c>
      <c r="AL38" s="2">
        <f t="shared" si="7"/>
        <v>0</v>
      </c>
      <c r="AM38" s="65">
        <f t="shared" si="35"/>
        <v>0</v>
      </c>
      <c r="AN38" s="2">
        <f t="shared" si="8"/>
        <v>0</v>
      </c>
      <c r="AO38" s="2">
        <f t="shared" si="9"/>
        <v>0</v>
      </c>
      <c r="AP38" s="2">
        <f t="shared" si="10"/>
        <v>0</v>
      </c>
      <c r="AQ38" s="2">
        <f t="shared" si="11"/>
        <v>0</v>
      </c>
      <c r="AR38" s="65">
        <f t="shared" si="36"/>
        <v>184</v>
      </c>
      <c r="AS38" s="2">
        <f t="shared" si="12"/>
        <v>0</v>
      </c>
      <c r="AT38" s="2">
        <f t="shared" si="13"/>
        <v>0</v>
      </c>
      <c r="AU38" s="2">
        <f t="shared" si="14"/>
        <v>0</v>
      </c>
      <c r="AV38" s="2">
        <f t="shared" si="15"/>
        <v>0</v>
      </c>
      <c r="AW38" s="65" t="e">
        <f t="shared" si="37"/>
        <v>#VALUE!</v>
      </c>
      <c r="AX38" s="2" t="e">
        <f t="shared" si="16"/>
        <v>#VALUE!</v>
      </c>
      <c r="AY38" s="2" t="e">
        <f t="shared" si="17"/>
        <v>#VALUE!</v>
      </c>
      <c r="AZ38" s="2" t="e">
        <f t="shared" si="18"/>
        <v>#VALUE!</v>
      </c>
      <c r="BA38" s="2" t="e">
        <f t="shared" si="19"/>
        <v>#VALUE!</v>
      </c>
      <c r="BB38" s="65" t="e">
        <f t="shared" si="38"/>
        <v>#VALUE!</v>
      </c>
      <c r="BC38" s="2" t="e">
        <f t="shared" si="20"/>
        <v>#VALUE!</v>
      </c>
      <c r="BD38" s="2" t="e">
        <f t="shared" si="21"/>
        <v>#VALUE!</v>
      </c>
      <c r="BE38" s="2" t="e">
        <f t="shared" si="22"/>
        <v>#VALUE!</v>
      </c>
      <c r="BF38" s="2" t="e">
        <f t="shared" si="23"/>
        <v>#VALUE!</v>
      </c>
      <c r="BG38" s="65" t="e">
        <f t="shared" si="39"/>
        <v>#VALUE!</v>
      </c>
      <c r="BH38" s="2" t="e">
        <f t="shared" si="24"/>
        <v>#VALUE!</v>
      </c>
      <c r="BI38" s="2" t="e">
        <f t="shared" si="25"/>
        <v>#VALUE!</v>
      </c>
      <c r="BJ38" s="2" t="e">
        <f t="shared" si="26"/>
        <v>#VALUE!</v>
      </c>
      <c r="BK38" s="2" t="e">
        <f t="shared" si="27"/>
        <v>#VALUE!</v>
      </c>
      <c r="BL38" s="65">
        <f t="shared" si="40"/>
        <v>184</v>
      </c>
      <c r="BM38" s="2">
        <f t="shared" si="28"/>
        <v>0</v>
      </c>
      <c r="BN38" s="2">
        <f t="shared" si="29"/>
        <v>0</v>
      </c>
      <c r="BO38" s="2">
        <f t="shared" si="30"/>
        <v>0</v>
      </c>
      <c r="BP38" s="2">
        <f t="shared" si="31"/>
        <v>0</v>
      </c>
      <c r="BQ38" s="71"/>
      <c r="BR38" s="86"/>
      <c r="BS38" s="86"/>
      <c r="BT38" s="86"/>
    </row>
    <row r="39" spans="1:72" ht="12.75">
      <c r="A39" s="2"/>
      <c r="B39" s="2"/>
      <c r="C39" s="2"/>
      <c r="D39" s="2"/>
      <c r="E39" s="89"/>
      <c r="F39" s="2"/>
      <c r="G39" s="8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67">
        <f t="shared" si="41"/>
        <v>1.7335175620999999</v>
      </c>
      <c r="V39" s="68">
        <f t="shared" si="42"/>
        <v>1.7</v>
      </c>
      <c r="W39" s="68">
        <v>170</v>
      </c>
      <c r="X39" s="72">
        <f t="shared" si="32"/>
        <v>0.68675</v>
      </c>
      <c r="Y39" s="72">
        <v>115.2</v>
      </c>
      <c r="Z39" s="69">
        <v>483.2</v>
      </c>
      <c r="AA39" s="70">
        <v>2216</v>
      </c>
      <c r="AB39" s="70">
        <v>2699</v>
      </c>
      <c r="AC39" s="65">
        <f t="shared" si="33"/>
        <v>15</v>
      </c>
      <c r="AD39" s="2">
        <f t="shared" si="0"/>
        <v>0</v>
      </c>
      <c r="AE39" s="2">
        <f t="shared" si="1"/>
        <v>0</v>
      </c>
      <c r="AF39" s="2">
        <f t="shared" si="2"/>
        <v>0</v>
      </c>
      <c r="AG39" s="2">
        <f t="shared" si="3"/>
        <v>0</v>
      </c>
      <c r="AH39" s="65">
        <f t="shared" si="34"/>
        <v>0</v>
      </c>
      <c r="AI39" s="2">
        <f t="shared" si="4"/>
        <v>0</v>
      </c>
      <c r="AJ39" s="2">
        <f t="shared" si="5"/>
        <v>0</v>
      </c>
      <c r="AK39" s="2">
        <f t="shared" si="6"/>
        <v>0</v>
      </c>
      <c r="AL39" s="2">
        <f t="shared" si="7"/>
        <v>0</v>
      </c>
      <c r="AM39" s="65">
        <f t="shared" si="35"/>
        <v>0</v>
      </c>
      <c r="AN39" s="2">
        <f t="shared" si="8"/>
        <v>0</v>
      </c>
      <c r="AO39" s="2">
        <f t="shared" si="9"/>
        <v>0</v>
      </c>
      <c r="AP39" s="2">
        <f t="shared" si="10"/>
        <v>0</v>
      </c>
      <c r="AQ39" s="2">
        <f t="shared" si="11"/>
        <v>0</v>
      </c>
      <c r="AR39" s="65">
        <f t="shared" si="36"/>
        <v>184</v>
      </c>
      <c r="AS39" s="2">
        <f t="shared" si="12"/>
        <v>0</v>
      </c>
      <c r="AT39" s="2">
        <f t="shared" si="13"/>
        <v>0</v>
      </c>
      <c r="AU39" s="2">
        <f t="shared" si="14"/>
        <v>0</v>
      </c>
      <c r="AV39" s="2">
        <f t="shared" si="15"/>
        <v>0</v>
      </c>
      <c r="AW39" s="65" t="e">
        <f t="shared" si="37"/>
        <v>#VALUE!</v>
      </c>
      <c r="AX39" s="2" t="e">
        <f t="shared" si="16"/>
        <v>#VALUE!</v>
      </c>
      <c r="AY39" s="2" t="e">
        <f t="shared" si="17"/>
        <v>#VALUE!</v>
      </c>
      <c r="AZ39" s="2" t="e">
        <f t="shared" si="18"/>
        <v>#VALUE!</v>
      </c>
      <c r="BA39" s="2" t="e">
        <f t="shared" si="19"/>
        <v>#VALUE!</v>
      </c>
      <c r="BB39" s="65" t="e">
        <f t="shared" si="38"/>
        <v>#VALUE!</v>
      </c>
      <c r="BC39" s="2" t="e">
        <f t="shared" si="20"/>
        <v>#VALUE!</v>
      </c>
      <c r="BD39" s="2" t="e">
        <f t="shared" si="21"/>
        <v>#VALUE!</v>
      </c>
      <c r="BE39" s="2" t="e">
        <f t="shared" si="22"/>
        <v>#VALUE!</v>
      </c>
      <c r="BF39" s="2" t="e">
        <f t="shared" si="23"/>
        <v>#VALUE!</v>
      </c>
      <c r="BG39" s="65" t="e">
        <f t="shared" si="39"/>
        <v>#VALUE!</v>
      </c>
      <c r="BH39" s="2" t="e">
        <f t="shared" si="24"/>
        <v>#VALUE!</v>
      </c>
      <c r="BI39" s="2" t="e">
        <f t="shared" si="25"/>
        <v>#VALUE!</v>
      </c>
      <c r="BJ39" s="2" t="e">
        <f t="shared" si="26"/>
        <v>#VALUE!</v>
      </c>
      <c r="BK39" s="2" t="e">
        <f t="shared" si="27"/>
        <v>#VALUE!</v>
      </c>
      <c r="BL39" s="65">
        <f t="shared" si="40"/>
        <v>184</v>
      </c>
      <c r="BM39" s="2">
        <f t="shared" si="28"/>
        <v>0</v>
      </c>
      <c r="BN39" s="2">
        <f t="shared" si="29"/>
        <v>0</v>
      </c>
      <c r="BO39" s="2">
        <f t="shared" si="30"/>
        <v>0</v>
      </c>
      <c r="BP39" s="2">
        <f t="shared" si="31"/>
        <v>0</v>
      </c>
      <c r="BQ39" s="71"/>
      <c r="BR39" s="86"/>
      <c r="BS39" s="86"/>
      <c r="BT39" s="86"/>
    </row>
    <row r="40" spans="1:72" ht="12.75">
      <c r="A40" s="2"/>
      <c r="B40" s="2"/>
      <c r="C40" s="2"/>
      <c r="D40" s="2"/>
      <c r="E40" s="2"/>
      <c r="F40" s="2"/>
      <c r="G40" s="8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67">
        <f t="shared" si="41"/>
        <v>1.9374608047</v>
      </c>
      <c r="V40" s="68">
        <f t="shared" si="42"/>
        <v>1.9000000000000001</v>
      </c>
      <c r="W40" s="68">
        <v>190</v>
      </c>
      <c r="X40" s="72">
        <f t="shared" si="32"/>
        <v>0.8867499999999999</v>
      </c>
      <c r="Y40" s="72">
        <v>118.6</v>
      </c>
      <c r="Z40" s="69">
        <v>497.8</v>
      </c>
      <c r="AA40" s="70">
        <v>2206</v>
      </c>
      <c r="AB40" s="70">
        <v>2704</v>
      </c>
      <c r="AC40" s="65">
        <f t="shared" si="33"/>
        <v>15</v>
      </c>
      <c r="AD40" s="2">
        <f t="shared" si="0"/>
        <v>0</v>
      </c>
      <c r="AE40" s="2">
        <f t="shared" si="1"/>
        <v>0</v>
      </c>
      <c r="AF40" s="2">
        <f t="shared" si="2"/>
        <v>0</v>
      </c>
      <c r="AG40" s="2">
        <f t="shared" si="3"/>
        <v>0</v>
      </c>
      <c r="AH40" s="65">
        <f t="shared" si="34"/>
        <v>0</v>
      </c>
      <c r="AI40" s="2">
        <f t="shared" si="4"/>
        <v>0</v>
      </c>
      <c r="AJ40" s="2">
        <f t="shared" si="5"/>
        <v>0</v>
      </c>
      <c r="AK40" s="2">
        <f t="shared" si="6"/>
        <v>0</v>
      </c>
      <c r="AL40" s="2">
        <f t="shared" si="7"/>
        <v>0</v>
      </c>
      <c r="AM40" s="65">
        <f t="shared" si="35"/>
        <v>0</v>
      </c>
      <c r="AN40" s="2">
        <f t="shared" si="8"/>
        <v>0</v>
      </c>
      <c r="AO40" s="2">
        <f t="shared" si="9"/>
        <v>0</v>
      </c>
      <c r="AP40" s="2">
        <f t="shared" si="10"/>
        <v>0</v>
      </c>
      <c r="AQ40" s="2">
        <f t="shared" si="11"/>
        <v>0</v>
      </c>
      <c r="AR40" s="65">
        <f t="shared" si="36"/>
        <v>184</v>
      </c>
      <c r="AS40" s="2">
        <f t="shared" si="12"/>
        <v>0</v>
      </c>
      <c r="AT40" s="2">
        <f t="shared" si="13"/>
        <v>0</v>
      </c>
      <c r="AU40" s="2">
        <f t="shared" si="14"/>
        <v>0</v>
      </c>
      <c r="AV40" s="2">
        <f t="shared" si="15"/>
        <v>0</v>
      </c>
      <c r="AW40" s="65" t="e">
        <f t="shared" si="37"/>
        <v>#VALUE!</v>
      </c>
      <c r="AX40" s="2" t="e">
        <f t="shared" si="16"/>
        <v>#VALUE!</v>
      </c>
      <c r="AY40" s="2" t="e">
        <f t="shared" si="17"/>
        <v>#VALUE!</v>
      </c>
      <c r="AZ40" s="2" t="e">
        <f t="shared" si="18"/>
        <v>#VALUE!</v>
      </c>
      <c r="BA40" s="2" t="e">
        <f t="shared" si="19"/>
        <v>#VALUE!</v>
      </c>
      <c r="BB40" s="65" t="e">
        <f t="shared" si="38"/>
        <v>#VALUE!</v>
      </c>
      <c r="BC40" s="2" t="e">
        <f t="shared" si="20"/>
        <v>#VALUE!</v>
      </c>
      <c r="BD40" s="2" t="e">
        <f t="shared" si="21"/>
        <v>#VALUE!</v>
      </c>
      <c r="BE40" s="2" t="e">
        <f t="shared" si="22"/>
        <v>#VALUE!</v>
      </c>
      <c r="BF40" s="2" t="e">
        <f t="shared" si="23"/>
        <v>#VALUE!</v>
      </c>
      <c r="BG40" s="65" t="e">
        <f t="shared" si="39"/>
        <v>#VALUE!</v>
      </c>
      <c r="BH40" s="2" t="e">
        <f t="shared" si="24"/>
        <v>#VALUE!</v>
      </c>
      <c r="BI40" s="2" t="e">
        <f t="shared" si="25"/>
        <v>#VALUE!</v>
      </c>
      <c r="BJ40" s="2" t="e">
        <f t="shared" si="26"/>
        <v>#VALUE!</v>
      </c>
      <c r="BK40" s="2" t="e">
        <f t="shared" si="27"/>
        <v>#VALUE!</v>
      </c>
      <c r="BL40" s="65">
        <f t="shared" si="40"/>
        <v>184</v>
      </c>
      <c r="BM40" s="2">
        <f t="shared" si="28"/>
        <v>0</v>
      </c>
      <c r="BN40" s="2">
        <f t="shared" si="29"/>
        <v>0</v>
      </c>
      <c r="BO40" s="2">
        <f t="shared" si="30"/>
        <v>0</v>
      </c>
      <c r="BP40" s="2">
        <f t="shared" si="31"/>
        <v>0</v>
      </c>
      <c r="BQ40" s="71"/>
      <c r="BR40" s="86"/>
      <c r="BS40" s="86"/>
      <c r="BT40" s="86"/>
    </row>
    <row r="41" spans="1:72" ht="12.75">
      <c r="A41" s="12"/>
      <c r="B41" s="12"/>
      <c r="C41" s="12"/>
      <c r="D41" s="12"/>
      <c r="E41" s="12"/>
      <c r="F41" s="12"/>
      <c r="G41" s="12"/>
      <c r="H41" s="12"/>
      <c r="I41" s="12"/>
      <c r="J41" s="79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67">
        <f t="shared" si="41"/>
        <v>2.2433756686</v>
      </c>
      <c r="V41" s="68">
        <f t="shared" si="42"/>
        <v>2.2</v>
      </c>
      <c r="W41" s="68">
        <v>220</v>
      </c>
      <c r="X41" s="72">
        <f t="shared" si="32"/>
        <v>1.1867500000000002</v>
      </c>
      <c r="Y41" s="72">
        <v>123.3</v>
      </c>
      <c r="Z41" s="69">
        <v>517.6</v>
      </c>
      <c r="AA41" s="70">
        <v>2193</v>
      </c>
      <c r="AB41" s="70">
        <v>2711</v>
      </c>
      <c r="AC41" s="65">
        <f t="shared" si="33"/>
        <v>15</v>
      </c>
      <c r="AD41" s="2">
        <f t="shared" si="0"/>
        <v>0</v>
      </c>
      <c r="AE41" s="2">
        <f t="shared" si="1"/>
        <v>0</v>
      </c>
      <c r="AF41" s="2">
        <f t="shared" si="2"/>
        <v>0</v>
      </c>
      <c r="AG41" s="2">
        <f t="shared" si="3"/>
        <v>0</v>
      </c>
      <c r="AH41" s="65">
        <f t="shared" si="34"/>
        <v>0</v>
      </c>
      <c r="AI41" s="2">
        <f t="shared" si="4"/>
        <v>0</v>
      </c>
      <c r="AJ41" s="2">
        <f t="shared" si="5"/>
        <v>0</v>
      </c>
      <c r="AK41" s="2">
        <f t="shared" si="6"/>
        <v>0</v>
      </c>
      <c r="AL41" s="2">
        <f t="shared" si="7"/>
        <v>0</v>
      </c>
      <c r="AM41" s="65">
        <f t="shared" si="35"/>
        <v>0</v>
      </c>
      <c r="AN41" s="2">
        <f t="shared" si="8"/>
        <v>0</v>
      </c>
      <c r="AO41" s="2">
        <f t="shared" si="9"/>
        <v>0</v>
      </c>
      <c r="AP41" s="2">
        <f t="shared" si="10"/>
        <v>0</v>
      </c>
      <c r="AQ41" s="2">
        <f t="shared" si="11"/>
        <v>0</v>
      </c>
      <c r="AR41" s="65">
        <f t="shared" si="36"/>
        <v>184</v>
      </c>
      <c r="AS41" s="2">
        <f t="shared" si="12"/>
        <v>0</v>
      </c>
      <c r="AT41" s="2">
        <f t="shared" si="13"/>
        <v>0</v>
      </c>
      <c r="AU41" s="2">
        <f t="shared" si="14"/>
        <v>0</v>
      </c>
      <c r="AV41" s="2">
        <f t="shared" si="15"/>
        <v>0</v>
      </c>
      <c r="AW41" s="65" t="e">
        <f t="shared" si="37"/>
        <v>#VALUE!</v>
      </c>
      <c r="AX41" s="2" t="e">
        <f t="shared" si="16"/>
        <v>#VALUE!</v>
      </c>
      <c r="AY41" s="2" t="e">
        <f t="shared" si="17"/>
        <v>#VALUE!</v>
      </c>
      <c r="AZ41" s="2" t="e">
        <f t="shared" si="18"/>
        <v>#VALUE!</v>
      </c>
      <c r="BA41" s="2" t="e">
        <f t="shared" si="19"/>
        <v>#VALUE!</v>
      </c>
      <c r="BB41" s="65" t="e">
        <f t="shared" si="38"/>
        <v>#VALUE!</v>
      </c>
      <c r="BC41" s="2" t="e">
        <f t="shared" si="20"/>
        <v>#VALUE!</v>
      </c>
      <c r="BD41" s="2" t="e">
        <f t="shared" si="21"/>
        <v>#VALUE!</v>
      </c>
      <c r="BE41" s="2" t="e">
        <f t="shared" si="22"/>
        <v>#VALUE!</v>
      </c>
      <c r="BF41" s="2" t="e">
        <f t="shared" si="23"/>
        <v>#VALUE!</v>
      </c>
      <c r="BG41" s="65" t="e">
        <f t="shared" si="39"/>
        <v>#VALUE!</v>
      </c>
      <c r="BH41" s="2" t="e">
        <f t="shared" si="24"/>
        <v>#VALUE!</v>
      </c>
      <c r="BI41" s="2" t="e">
        <f t="shared" si="25"/>
        <v>#VALUE!</v>
      </c>
      <c r="BJ41" s="2" t="e">
        <f t="shared" si="26"/>
        <v>#VALUE!</v>
      </c>
      <c r="BK41" s="2" t="e">
        <f t="shared" si="27"/>
        <v>#VALUE!</v>
      </c>
      <c r="BL41" s="65">
        <f t="shared" si="40"/>
        <v>184</v>
      </c>
      <c r="BM41" s="2">
        <f t="shared" si="28"/>
        <v>0</v>
      </c>
      <c r="BN41" s="2">
        <f t="shared" si="29"/>
        <v>0</v>
      </c>
      <c r="BO41" s="2">
        <f t="shared" si="30"/>
        <v>0</v>
      </c>
      <c r="BP41" s="2">
        <f t="shared" si="31"/>
        <v>0</v>
      </c>
      <c r="BQ41" s="71"/>
      <c r="BR41" s="86"/>
      <c r="BS41" s="86"/>
      <c r="BT41" s="86"/>
    </row>
    <row r="42" spans="1:7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67">
        <f t="shared" si="41"/>
        <v>2.6512621538</v>
      </c>
      <c r="V42" s="68">
        <f t="shared" si="42"/>
        <v>2.6</v>
      </c>
      <c r="W42" s="68">
        <v>260</v>
      </c>
      <c r="X42" s="72">
        <f t="shared" si="32"/>
        <v>1.58675</v>
      </c>
      <c r="Y42" s="72">
        <v>128.7</v>
      </c>
      <c r="Z42" s="69">
        <v>540.9</v>
      </c>
      <c r="AA42" s="70">
        <v>2177</v>
      </c>
      <c r="AB42" s="70">
        <v>2718</v>
      </c>
      <c r="AC42" s="65">
        <f t="shared" si="33"/>
        <v>15</v>
      </c>
      <c r="AD42" s="2">
        <f t="shared" si="0"/>
        <v>0</v>
      </c>
      <c r="AE42" s="2">
        <f t="shared" si="1"/>
        <v>0</v>
      </c>
      <c r="AF42" s="2">
        <f t="shared" si="2"/>
        <v>0</v>
      </c>
      <c r="AG42" s="2">
        <f t="shared" si="3"/>
        <v>0</v>
      </c>
      <c r="AH42" s="65">
        <f t="shared" si="34"/>
        <v>0</v>
      </c>
      <c r="AI42" s="2">
        <f t="shared" si="4"/>
        <v>0</v>
      </c>
      <c r="AJ42" s="2">
        <f t="shared" si="5"/>
        <v>0</v>
      </c>
      <c r="AK42" s="2">
        <f t="shared" si="6"/>
        <v>0</v>
      </c>
      <c r="AL42" s="2">
        <f t="shared" si="7"/>
        <v>0</v>
      </c>
      <c r="AM42" s="65">
        <f t="shared" si="35"/>
        <v>0</v>
      </c>
      <c r="AN42" s="2">
        <f t="shared" si="8"/>
        <v>0</v>
      </c>
      <c r="AO42" s="2">
        <f t="shared" si="9"/>
        <v>0</v>
      </c>
      <c r="AP42" s="2">
        <f t="shared" si="10"/>
        <v>0</v>
      </c>
      <c r="AQ42" s="2">
        <f t="shared" si="11"/>
        <v>0</v>
      </c>
      <c r="AR42" s="65">
        <f t="shared" si="36"/>
        <v>184</v>
      </c>
      <c r="AS42" s="2">
        <f t="shared" si="12"/>
        <v>0</v>
      </c>
      <c r="AT42" s="2">
        <f t="shared" si="13"/>
        <v>0</v>
      </c>
      <c r="AU42" s="2">
        <f t="shared" si="14"/>
        <v>0</v>
      </c>
      <c r="AV42" s="2">
        <f t="shared" si="15"/>
        <v>0</v>
      </c>
      <c r="AW42" s="65" t="e">
        <f t="shared" si="37"/>
        <v>#VALUE!</v>
      </c>
      <c r="AX42" s="2" t="e">
        <f t="shared" si="16"/>
        <v>#VALUE!</v>
      </c>
      <c r="AY42" s="2" t="e">
        <f t="shared" si="17"/>
        <v>#VALUE!</v>
      </c>
      <c r="AZ42" s="2" t="e">
        <f t="shared" si="18"/>
        <v>#VALUE!</v>
      </c>
      <c r="BA42" s="2" t="e">
        <f t="shared" si="19"/>
        <v>#VALUE!</v>
      </c>
      <c r="BB42" s="65" t="e">
        <f t="shared" si="38"/>
        <v>#VALUE!</v>
      </c>
      <c r="BC42" s="2" t="e">
        <f t="shared" si="20"/>
        <v>#VALUE!</v>
      </c>
      <c r="BD42" s="2" t="e">
        <f t="shared" si="21"/>
        <v>#VALUE!</v>
      </c>
      <c r="BE42" s="2" t="e">
        <f t="shared" si="22"/>
        <v>#VALUE!</v>
      </c>
      <c r="BF42" s="2" t="e">
        <f t="shared" si="23"/>
        <v>#VALUE!</v>
      </c>
      <c r="BG42" s="65" t="e">
        <f t="shared" si="39"/>
        <v>#VALUE!</v>
      </c>
      <c r="BH42" s="2" t="e">
        <f t="shared" si="24"/>
        <v>#VALUE!</v>
      </c>
      <c r="BI42" s="2" t="e">
        <f t="shared" si="25"/>
        <v>#VALUE!</v>
      </c>
      <c r="BJ42" s="2" t="e">
        <f t="shared" si="26"/>
        <v>#VALUE!</v>
      </c>
      <c r="BK42" s="2" t="e">
        <f t="shared" si="27"/>
        <v>#VALUE!</v>
      </c>
      <c r="BL42" s="65">
        <f t="shared" si="40"/>
        <v>184</v>
      </c>
      <c r="BM42" s="2">
        <f t="shared" si="28"/>
        <v>0</v>
      </c>
      <c r="BN42" s="2">
        <f t="shared" si="29"/>
        <v>0</v>
      </c>
      <c r="BO42" s="2">
        <f t="shared" si="30"/>
        <v>0</v>
      </c>
      <c r="BP42" s="2">
        <f t="shared" si="31"/>
        <v>0</v>
      </c>
      <c r="BQ42" s="71"/>
      <c r="BR42" s="86"/>
      <c r="BS42" s="86"/>
      <c r="BT42" s="86"/>
    </row>
    <row r="43" spans="1:7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67">
        <f t="shared" si="41"/>
        <v>2.8552053964</v>
      </c>
      <c r="V43" s="68">
        <f t="shared" si="42"/>
        <v>2.8000000000000003</v>
      </c>
      <c r="W43" s="68">
        <v>280</v>
      </c>
      <c r="X43" s="72">
        <f t="shared" si="32"/>
        <v>1.7867499999999998</v>
      </c>
      <c r="Y43" s="72">
        <v>131.2</v>
      </c>
      <c r="Z43" s="69">
        <v>551.4</v>
      </c>
      <c r="AA43" s="70">
        <v>2170</v>
      </c>
      <c r="AB43" s="70">
        <v>2722</v>
      </c>
      <c r="AC43" s="65">
        <f t="shared" si="33"/>
        <v>15</v>
      </c>
      <c r="AD43" s="2">
        <f t="shared" si="0"/>
        <v>0</v>
      </c>
      <c r="AE43" s="2">
        <f t="shared" si="1"/>
        <v>0</v>
      </c>
      <c r="AF43" s="2">
        <f t="shared" si="2"/>
        <v>0</v>
      </c>
      <c r="AG43" s="2">
        <f t="shared" si="3"/>
        <v>0</v>
      </c>
      <c r="AH43" s="65">
        <f t="shared" si="34"/>
        <v>0</v>
      </c>
      <c r="AI43" s="2">
        <f t="shared" si="4"/>
        <v>0</v>
      </c>
      <c r="AJ43" s="2">
        <f t="shared" si="5"/>
        <v>0</v>
      </c>
      <c r="AK43" s="2">
        <f t="shared" si="6"/>
        <v>0</v>
      </c>
      <c r="AL43" s="2">
        <f t="shared" si="7"/>
        <v>0</v>
      </c>
      <c r="AM43" s="65">
        <f t="shared" si="35"/>
        <v>0</v>
      </c>
      <c r="AN43" s="2">
        <f t="shared" si="8"/>
        <v>0</v>
      </c>
      <c r="AO43" s="2">
        <f t="shared" si="9"/>
        <v>0</v>
      </c>
      <c r="AP43" s="2">
        <f t="shared" si="10"/>
        <v>0</v>
      </c>
      <c r="AQ43" s="2">
        <f t="shared" si="11"/>
        <v>0</v>
      </c>
      <c r="AR43" s="65">
        <f t="shared" si="36"/>
        <v>184</v>
      </c>
      <c r="AS43" s="2">
        <f t="shared" si="12"/>
        <v>0</v>
      </c>
      <c r="AT43" s="2">
        <f t="shared" si="13"/>
        <v>0</v>
      </c>
      <c r="AU43" s="2">
        <f t="shared" si="14"/>
        <v>0</v>
      </c>
      <c r="AV43" s="2">
        <f t="shared" si="15"/>
        <v>0</v>
      </c>
      <c r="AW43" s="65" t="e">
        <f t="shared" si="37"/>
        <v>#VALUE!</v>
      </c>
      <c r="AX43" s="2" t="e">
        <f t="shared" si="16"/>
        <v>#VALUE!</v>
      </c>
      <c r="AY43" s="2" t="e">
        <f t="shared" si="17"/>
        <v>#VALUE!</v>
      </c>
      <c r="AZ43" s="2" t="e">
        <f t="shared" si="18"/>
        <v>#VALUE!</v>
      </c>
      <c r="BA43" s="2" t="e">
        <f t="shared" si="19"/>
        <v>#VALUE!</v>
      </c>
      <c r="BB43" s="65" t="e">
        <f t="shared" si="38"/>
        <v>#VALUE!</v>
      </c>
      <c r="BC43" s="2" t="e">
        <f t="shared" si="20"/>
        <v>#VALUE!</v>
      </c>
      <c r="BD43" s="2" t="e">
        <f t="shared" si="21"/>
        <v>#VALUE!</v>
      </c>
      <c r="BE43" s="2" t="e">
        <f t="shared" si="22"/>
        <v>#VALUE!</v>
      </c>
      <c r="BF43" s="2" t="e">
        <f t="shared" si="23"/>
        <v>#VALUE!</v>
      </c>
      <c r="BG43" s="65" t="e">
        <f t="shared" si="39"/>
        <v>#VALUE!</v>
      </c>
      <c r="BH43" s="2" t="e">
        <f t="shared" si="24"/>
        <v>#VALUE!</v>
      </c>
      <c r="BI43" s="2" t="e">
        <f t="shared" si="25"/>
        <v>#VALUE!</v>
      </c>
      <c r="BJ43" s="2" t="e">
        <f t="shared" si="26"/>
        <v>#VALUE!</v>
      </c>
      <c r="BK43" s="2" t="e">
        <f t="shared" si="27"/>
        <v>#VALUE!</v>
      </c>
      <c r="BL43" s="65">
        <f t="shared" si="40"/>
        <v>184</v>
      </c>
      <c r="BM43" s="2">
        <f t="shared" si="28"/>
        <v>0</v>
      </c>
      <c r="BN43" s="2">
        <f t="shared" si="29"/>
        <v>0</v>
      </c>
      <c r="BO43" s="2">
        <f t="shared" si="30"/>
        <v>0</v>
      </c>
      <c r="BP43" s="2">
        <f t="shared" si="31"/>
        <v>0</v>
      </c>
      <c r="BQ43" s="71"/>
      <c r="BR43" s="86"/>
      <c r="BS43" s="86"/>
      <c r="BT43" s="86"/>
    </row>
    <row r="44" spans="1:7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67">
        <f t="shared" si="41"/>
        <v>3.2630918816</v>
      </c>
      <c r="V44" s="68">
        <f t="shared" si="42"/>
        <v>3.2</v>
      </c>
      <c r="W44" s="68">
        <v>320</v>
      </c>
      <c r="X44" s="72">
        <f t="shared" si="32"/>
        <v>2.18675</v>
      </c>
      <c r="Y44" s="72">
        <v>135.8</v>
      </c>
      <c r="Z44" s="69">
        <v>570.9</v>
      </c>
      <c r="AA44" s="70">
        <v>2157</v>
      </c>
      <c r="AB44" s="70">
        <v>2728</v>
      </c>
      <c r="AC44" s="65">
        <f t="shared" si="33"/>
        <v>15</v>
      </c>
      <c r="AD44" s="2">
        <f t="shared" si="0"/>
        <v>0</v>
      </c>
      <c r="AE44" s="2">
        <f t="shared" si="1"/>
        <v>0</v>
      </c>
      <c r="AF44" s="2">
        <f t="shared" si="2"/>
        <v>0</v>
      </c>
      <c r="AG44" s="2">
        <f t="shared" si="3"/>
        <v>0</v>
      </c>
      <c r="AH44" s="65">
        <f t="shared" si="34"/>
        <v>0</v>
      </c>
      <c r="AI44" s="2">
        <f t="shared" si="4"/>
        <v>0</v>
      </c>
      <c r="AJ44" s="2">
        <f t="shared" si="5"/>
        <v>0</v>
      </c>
      <c r="AK44" s="2">
        <f t="shared" si="6"/>
        <v>0</v>
      </c>
      <c r="AL44" s="2">
        <f t="shared" si="7"/>
        <v>0</v>
      </c>
      <c r="AM44" s="65">
        <f t="shared" si="35"/>
        <v>0</v>
      </c>
      <c r="AN44" s="2">
        <f t="shared" si="8"/>
        <v>0</v>
      </c>
      <c r="AO44" s="2">
        <f t="shared" si="9"/>
        <v>0</v>
      </c>
      <c r="AP44" s="2">
        <f t="shared" si="10"/>
        <v>0</v>
      </c>
      <c r="AQ44" s="2">
        <f t="shared" si="11"/>
        <v>0</v>
      </c>
      <c r="AR44" s="65">
        <f t="shared" si="36"/>
        <v>184</v>
      </c>
      <c r="AS44" s="2">
        <f t="shared" si="12"/>
        <v>0</v>
      </c>
      <c r="AT44" s="2">
        <f t="shared" si="13"/>
        <v>0</v>
      </c>
      <c r="AU44" s="2">
        <f t="shared" si="14"/>
        <v>0</v>
      </c>
      <c r="AV44" s="2">
        <f t="shared" si="15"/>
        <v>0</v>
      </c>
      <c r="AW44" s="65" t="e">
        <f t="shared" si="37"/>
        <v>#VALUE!</v>
      </c>
      <c r="AX44" s="2" t="e">
        <f t="shared" si="16"/>
        <v>#VALUE!</v>
      </c>
      <c r="AY44" s="2" t="e">
        <f t="shared" si="17"/>
        <v>#VALUE!</v>
      </c>
      <c r="AZ44" s="2" t="e">
        <f t="shared" si="18"/>
        <v>#VALUE!</v>
      </c>
      <c r="BA44" s="2" t="e">
        <f t="shared" si="19"/>
        <v>#VALUE!</v>
      </c>
      <c r="BB44" s="65" t="e">
        <f t="shared" si="38"/>
        <v>#VALUE!</v>
      </c>
      <c r="BC44" s="2" t="e">
        <f t="shared" si="20"/>
        <v>#VALUE!</v>
      </c>
      <c r="BD44" s="2" t="e">
        <f t="shared" si="21"/>
        <v>#VALUE!</v>
      </c>
      <c r="BE44" s="2" t="e">
        <f t="shared" si="22"/>
        <v>#VALUE!</v>
      </c>
      <c r="BF44" s="2" t="e">
        <f t="shared" si="23"/>
        <v>#VALUE!</v>
      </c>
      <c r="BG44" s="65" t="e">
        <f t="shared" si="39"/>
        <v>#VALUE!</v>
      </c>
      <c r="BH44" s="2" t="e">
        <f t="shared" si="24"/>
        <v>#VALUE!</v>
      </c>
      <c r="BI44" s="2" t="e">
        <f t="shared" si="25"/>
        <v>#VALUE!</v>
      </c>
      <c r="BJ44" s="2" t="e">
        <f t="shared" si="26"/>
        <v>#VALUE!</v>
      </c>
      <c r="BK44" s="2" t="e">
        <f t="shared" si="27"/>
        <v>#VALUE!</v>
      </c>
      <c r="BL44" s="65">
        <f t="shared" si="40"/>
        <v>184</v>
      </c>
      <c r="BM44" s="2">
        <f t="shared" si="28"/>
        <v>0</v>
      </c>
      <c r="BN44" s="2">
        <f t="shared" si="29"/>
        <v>0</v>
      </c>
      <c r="BO44" s="2">
        <f t="shared" si="30"/>
        <v>0</v>
      </c>
      <c r="BP44" s="2">
        <f t="shared" si="31"/>
        <v>0</v>
      </c>
      <c r="BQ44" s="71"/>
      <c r="BR44" s="86"/>
      <c r="BS44" s="86"/>
      <c r="BT44" s="86"/>
    </row>
    <row r="45" spans="1:7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67">
        <f t="shared" si="41"/>
        <v>3.6709783668</v>
      </c>
      <c r="V45" s="68">
        <f t="shared" si="42"/>
        <v>3.6</v>
      </c>
      <c r="W45" s="68">
        <v>360</v>
      </c>
      <c r="X45" s="72">
        <f t="shared" si="32"/>
        <v>2.5867500000000003</v>
      </c>
      <c r="Y45" s="72">
        <v>139.9</v>
      </c>
      <c r="Z45" s="69">
        <v>588.5</v>
      </c>
      <c r="AA45" s="70">
        <v>2144</v>
      </c>
      <c r="AB45" s="70">
        <v>2733</v>
      </c>
      <c r="AC45" s="65">
        <f t="shared" si="33"/>
        <v>15</v>
      </c>
      <c r="AD45" s="2">
        <f t="shared" si="0"/>
        <v>0</v>
      </c>
      <c r="AE45" s="2">
        <f t="shared" si="1"/>
        <v>0</v>
      </c>
      <c r="AF45" s="2">
        <f t="shared" si="2"/>
        <v>0</v>
      </c>
      <c r="AG45" s="2">
        <f t="shared" si="3"/>
        <v>0</v>
      </c>
      <c r="AH45" s="65">
        <f t="shared" si="34"/>
        <v>0</v>
      </c>
      <c r="AI45" s="2">
        <f t="shared" si="4"/>
        <v>0</v>
      </c>
      <c r="AJ45" s="2">
        <f t="shared" si="5"/>
        <v>0</v>
      </c>
      <c r="AK45" s="2">
        <f t="shared" si="6"/>
        <v>0</v>
      </c>
      <c r="AL45" s="2">
        <f t="shared" si="7"/>
        <v>0</v>
      </c>
      <c r="AM45" s="65">
        <f t="shared" si="35"/>
        <v>0</v>
      </c>
      <c r="AN45" s="2">
        <f t="shared" si="8"/>
        <v>0</v>
      </c>
      <c r="AO45" s="2">
        <f t="shared" si="9"/>
        <v>0</v>
      </c>
      <c r="AP45" s="2">
        <f t="shared" si="10"/>
        <v>0</v>
      </c>
      <c r="AQ45" s="2">
        <f t="shared" si="11"/>
        <v>0</v>
      </c>
      <c r="AR45" s="65">
        <f t="shared" si="36"/>
        <v>184</v>
      </c>
      <c r="AS45" s="2">
        <f t="shared" si="12"/>
        <v>0</v>
      </c>
      <c r="AT45" s="2">
        <f t="shared" si="13"/>
        <v>0</v>
      </c>
      <c r="AU45" s="2">
        <f t="shared" si="14"/>
        <v>0</v>
      </c>
      <c r="AV45" s="2">
        <f t="shared" si="15"/>
        <v>0</v>
      </c>
      <c r="AW45" s="65" t="e">
        <f t="shared" si="37"/>
        <v>#VALUE!</v>
      </c>
      <c r="AX45" s="2" t="e">
        <f t="shared" si="16"/>
        <v>#VALUE!</v>
      </c>
      <c r="AY45" s="2" t="e">
        <f t="shared" si="17"/>
        <v>#VALUE!</v>
      </c>
      <c r="AZ45" s="2" t="e">
        <f t="shared" si="18"/>
        <v>#VALUE!</v>
      </c>
      <c r="BA45" s="2" t="e">
        <f t="shared" si="19"/>
        <v>#VALUE!</v>
      </c>
      <c r="BB45" s="65" t="e">
        <f t="shared" si="38"/>
        <v>#VALUE!</v>
      </c>
      <c r="BC45" s="2" t="e">
        <f t="shared" si="20"/>
        <v>#VALUE!</v>
      </c>
      <c r="BD45" s="2" t="e">
        <f t="shared" si="21"/>
        <v>#VALUE!</v>
      </c>
      <c r="BE45" s="2" t="e">
        <f t="shared" si="22"/>
        <v>#VALUE!</v>
      </c>
      <c r="BF45" s="2" t="e">
        <f t="shared" si="23"/>
        <v>#VALUE!</v>
      </c>
      <c r="BG45" s="65" t="e">
        <f t="shared" si="39"/>
        <v>#VALUE!</v>
      </c>
      <c r="BH45" s="2" t="e">
        <f t="shared" si="24"/>
        <v>#VALUE!</v>
      </c>
      <c r="BI45" s="2" t="e">
        <f t="shared" si="25"/>
        <v>#VALUE!</v>
      </c>
      <c r="BJ45" s="2" t="e">
        <f t="shared" si="26"/>
        <v>#VALUE!</v>
      </c>
      <c r="BK45" s="2" t="e">
        <f t="shared" si="27"/>
        <v>#VALUE!</v>
      </c>
      <c r="BL45" s="65">
        <f t="shared" si="40"/>
        <v>184</v>
      </c>
      <c r="BM45" s="2">
        <f t="shared" si="28"/>
        <v>0</v>
      </c>
      <c r="BN45" s="2">
        <f t="shared" si="29"/>
        <v>0</v>
      </c>
      <c r="BO45" s="2">
        <f t="shared" si="30"/>
        <v>0</v>
      </c>
      <c r="BP45" s="2">
        <f t="shared" si="31"/>
        <v>0</v>
      </c>
      <c r="BQ45" s="71"/>
      <c r="BR45" s="86"/>
      <c r="BS45" s="86"/>
      <c r="BT45" s="86"/>
    </row>
    <row r="46" spans="1:7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67">
        <f t="shared" si="41"/>
        <v>4.078864852</v>
      </c>
      <c r="V46" s="68">
        <f t="shared" si="42"/>
        <v>4</v>
      </c>
      <c r="W46" s="68">
        <v>400</v>
      </c>
      <c r="X46" s="72">
        <f t="shared" si="32"/>
        <v>2.98675</v>
      </c>
      <c r="Y46" s="72">
        <v>143.1</v>
      </c>
      <c r="Z46" s="69">
        <v>604.7</v>
      </c>
      <c r="AA46" s="70">
        <v>2133</v>
      </c>
      <c r="AB46" s="70">
        <v>2738</v>
      </c>
      <c r="AC46" s="65">
        <f t="shared" si="33"/>
        <v>15</v>
      </c>
      <c r="AD46" s="2">
        <f t="shared" si="0"/>
        <v>0</v>
      </c>
      <c r="AE46" s="2">
        <f t="shared" si="1"/>
        <v>0</v>
      </c>
      <c r="AF46" s="2">
        <f t="shared" si="2"/>
        <v>0</v>
      </c>
      <c r="AG46" s="2">
        <f t="shared" si="3"/>
        <v>0</v>
      </c>
      <c r="AH46" s="65">
        <f t="shared" si="34"/>
        <v>0</v>
      </c>
      <c r="AI46" s="2">
        <f t="shared" si="4"/>
        <v>0</v>
      </c>
      <c r="AJ46" s="2">
        <f t="shared" si="5"/>
        <v>0</v>
      </c>
      <c r="AK46" s="2">
        <f t="shared" si="6"/>
        <v>0</v>
      </c>
      <c r="AL46" s="2">
        <f t="shared" si="7"/>
        <v>0</v>
      </c>
      <c r="AM46" s="65">
        <f t="shared" si="35"/>
        <v>0</v>
      </c>
      <c r="AN46" s="2">
        <f t="shared" si="8"/>
        <v>0</v>
      </c>
      <c r="AO46" s="2">
        <f t="shared" si="9"/>
        <v>0</v>
      </c>
      <c r="AP46" s="2">
        <f t="shared" si="10"/>
        <v>0</v>
      </c>
      <c r="AQ46" s="2">
        <f t="shared" si="11"/>
        <v>0</v>
      </c>
      <c r="AR46" s="65">
        <f t="shared" si="36"/>
        <v>184</v>
      </c>
      <c r="AS46" s="2">
        <f t="shared" si="12"/>
        <v>0</v>
      </c>
      <c r="AT46" s="2">
        <f t="shared" si="13"/>
        <v>0</v>
      </c>
      <c r="AU46" s="2">
        <f t="shared" si="14"/>
        <v>0</v>
      </c>
      <c r="AV46" s="2">
        <f t="shared" si="15"/>
        <v>0</v>
      </c>
      <c r="AW46" s="65" t="e">
        <f t="shared" si="37"/>
        <v>#VALUE!</v>
      </c>
      <c r="AX46" s="2" t="e">
        <f t="shared" si="16"/>
        <v>#VALUE!</v>
      </c>
      <c r="AY46" s="2" t="e">
        <f t="shared" si="17"/>
        <v>#VALUE!</v>
      </c>
      <c r="AZ46" s="2" t="e">
        <f t="shared" si="18"/>
        <v>#VALUE!</v>
      </c>
      <c r="BA46" s="2" t="e">
        <f t="shared" si="19"/>
        <v>#VALUE!</v>
      </c>
      <c r="BB46" s="65" t="e">
        <f t="shared" si="38"/>
        <v>#VALUE!</v>
      </c>
      <c r="BC46" s="2" t="e">
        <f t="shared" si="20"/>
        <v>#VALUE!</v>
      </c>
      <c r="BD46" s="2" t="e">
        <f t="shared" si="21"/>
        <v>#VALUE!</v>
      </c>
      <c r="BE46" s="2" t="e">
        <f t="shared" si="22"/>
        <v>#VALUE!</v>
      </c>
      <c r="BF46" s="2" t="e">
        <f t="shared" si="23"/>
        <v>#VALUE!</v>
      </c>
      <c r="BG46" s="65" t="e">
        <f t="shared" si="39"/>
        <v>#VALUE!</v>
      </c>
      <c r="BH46" s="2" t="e">
        <f t="shared" si="24"/>
        <v>#VALUE!</v>
      </c>
      <c r="BI46" s="2" t="e">
        <f t="shared" si="25"/>
        <v>#VALUE!</v>
      </c>
      <c r="BJ46" s="2" t="e">
        <f t="shared" si="26"/>
        <v>#VALUE!</v>
      </c>
      <c r="BK46" s="2" t="e">
        <f t="shared" si="27"/>
        <v>#VALUE!</v>
      </c>
      <c r="BL46" s="65">
        <f t="shared" si="40"/>
        <v>184</v>
      </c>
      <c r="BM46" s="2">
        <f t="shared" si="28"/>
        <v>0</v>
      </c>
      <c r="BN46" s="2">
        <f t="shared" si="29"/>
        <v>0</v>
      </c>
      <c r="BO46" s="2">
        <f t="shared" si="30"/>
        <v>0</v>
      </c>
      <c r="BP46" s="2">
        <f t="shared" si="31"/>
        <v>0</v>
      </c>
      <c r="BQ46" s="71"/>
      <c r="BR46" s="86"/>
      <c r="BS46" s="86"/>
      <c r="BT46" s="86"/>
    </row>
    <row r="47" spans="1:7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67">
        <f t="shared" si="41"/>
        <v>4.4867513372</v>
      </c>
      <c r="V47" s="68">
        <f t="shared" si="42"/>
        <v>4.4</v>
      </c>
      <c r="W47" s="68">
        <v>440</v>
      </c>
      <c r="X47" s="72">
        <f t="shared" si="32"/>
        <v>3.38675</v>
      </c>
      <c r="Y47" s="72">
        <v>147.1</v>
      </c>
      <c r="Z47" s="69">
        <v>619.6</v>
      </c>
      <c r="AA47" s="70">
        <v>2122</v>
      </c>
      <c r="AB47" s="70">
        <v>2742</v>
      </c>
      <c r="AC47" s="65">
        <f t="shared" si="33"/>
        <v>15</v>
      </c>
      <c r="AD47" s="2">
        <f t="shared" si="0"/>
        <v>0</v>
      </c>
      <c r="AE47" s="2">
        <f t="shared" si="1"/>
        <v>0</v>
      </c>
      <c r="AF47" s="2">
        <f t="shared" si="2"/>
        <v>0</v>
      </c>
      <c r="AG47" s="2">
        <f t="shared" si="3"/>
        <v>0</v>
      </c>
      <c r="AH47" s="65">
        <f t="shared" si="34"/>
        <v>0</v>
      </c>
      <c r="AI47" s="2">
        <f t="shared" si="4"/>
        <v>0</v>
      </c>
      <c r="AJ47" s="2">
        <f t="shared" si="5"/>
        <v>0</v>
      </c>
      <c r="AK47" s="2">
        <f t="shared" si="6"/>
        <v>0</v>
      </c>
      <c r="AL47" s="2">
        <f t="shared" si="7"/>
        <v>0</v>
      </c>
      <c r="AM47" s="65">
        <f t="shared" si="35"/>
        <v>0</v>
      </c>
      <c r="AN47" s="2">
        <f t="shared" si="8"/>
        <v>0</v>
      </c>
      <c r="AO47" s="2">
        <f t="shared" si="9"/>
        <v>0</v>
      </c>
      <c r="AP47" s="2">
        <f t="shared" si="10"/>
        <v>0</v>
      </c>
      <c r="AQ47" s="2">
        <f t="shared" si="11"/>
        <v>0</v>
      </c>
      <c r="AR47" s="65">
        <f t="shared" si="36"/>
        <v>184</v>
      </c>
      <c r="AS47" s="2">
        <f t="shared" si="12"/>
        <v>0</v>
      </c>
      <c r="AT47" s="2">
        <f t="shared" si="13"/>
        <v>0</v>
      </c>
      <c r="AU47" s="2">
        <f t="shared" si="14"/>
        <v>0</v>
      </c>
      <c r="AV47" s="2">
        <f t="shared" si="15"/>
        <v>0</v>
      </c>
      <c r="AW47" s="65" t="e">
        <f t="shared" si="37"/>
        <v>#VALUE!</v>
      </c>
      <c r="AX47" s="2" t="e">
        <f t="shared" si="16"/>
        <v>#VALUE!</v>
      </c>
      <c r="AY47" s="2" t="e">
        <f t="shared" si="17"/>
        <v>#VALUE!</v>
      </c>
      <c r="AZ47" s="2" t="e">
        <f t="shared" si="18"/>
        <v>#VALUE!</v>
      </c>
      <c r="BA47" s="2" t="e">
        <f t="shared" si="19"/>
        <v>#VALUE!</v>
      </c>
      <c r="BB47" s="65" t="e">
        <f t="shared" si="38"/>
        <v>#VALUE!</v>
      </c>
      <c r="BC47" s="2" t="e">
        <f t="shared" si="20"/>
        <v>#VALUE!</v>
      </c>
      <c r="BD47" s="2" t="e">
        <f t="shared" si="21"/>
        <v>#VALUE!</v>
      </c>
      <c r="BE47" s="2" t="e">
        <f t="shared" si="22"/>
        <v>#VALUE!</v>
      </c>
      <c r="BF47" s="2" t="e">
        <f t="shared" si="23"/>
        <v>#VALUE!</v>
      </c>
      <c r="BG47" s="65" t="e">
        <f t="shared" si="39"/>
        <v>#VALUE!</v>
      </c>
      <c r="BH47" s="2" t="e">
        <f t="shared" si="24"/>
        <v>#VALUE!</v>
      </c>
      <c r="BI47" s="2" t="e">
        <f t="shared" si="25"/>
        <v>#VALUE!</v>
      </c>
      <c r="BJ47" s="2" t="e">
        <f t="shared" si="26"/>
        <v>#VALUE!</v>
      </c>
      <c r="BK47" s="2" t="e">
        <f t="shared" si="27"/>
        <v>#VALUE!</v>
      </c>
      <c r="BL47" s="65">
        <f t="shared" si="40"/>
        <v>184</v>
      </c>
      <c r="BM47" s="2">
        <f t="shared" si="28"/>
        <v>0</v>
      </c>
      <c r="BN47" s="2">
        <f t="shared" si="29"/>
        <v>0</v>
      </c>
      <c r="BO47" s="2">
        <f t="shared" si="30"/>
        <v>0</v>
      </c>
      <c r="BP47" s="2">
        <f t="shared" si="31"/>
        <v>0</v>
      </c>
      <c r="BQ47" s="70"/>
      <c r="BR47" s="86"/>
      <c r="BS47" s="86"/>
      <c r="BT47" s="86"/>
    </row>
    <row r="48" spans="1:7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67">
        <f t="shared" si="41"/>
        <v>4.894637822399999</v>
      </c>
      <c r="V48" s="68">
        <f t="shared" si="42"/>
        <v>4.8</v>
      </c>
      <c r="W48" s="68">
        <v>480</v>
      </c>
      <c r="X48" s="72">
        <f t="shared" si="32"/>
        <v>3.7867499999999996</v>
      </c>
      <c r="Y48" s="72">
        <v>150.3</v>
      </c>
      <c r="Z48" s="69">
        <v>633.5</v>
      </c>
      <c r="AA48" s="70">
        <v>2112</v>
      </c>
      <c r="AB48" s="70">
        <v>2746</v>
      </c>
      <c r="AC48" s="65">
        <f t="shared" si="33"/>
        <v>15</v>
      </c>
      <c r="AD48" s="2">
        <f t="shared" si="0"/>
        <v>0</v>
      </c>
      <c r="AE48" s="2">
        <f t="shared" si="1"/>
        <v>0</v>
      </c>
      <c r="AF48" s="2">
        <f t="shared" si="2"/>
        <v>0</v>
      </c>
      <c r="AG48" s="2">
        <f t="shared" si="3"/>
        <v>0</v>
      </c>
      <c r="AH48" s="65">
        <f t="shared" si="34"/>
        <v>0</v>
      </c>
      <c r="AI48" s="2">
        <f t="shared" si="4"/>
        <v>0</v>
      </c>
      <c r="AJ48" s="2">
        <f t="shared" si="5"/>
        <v>0</v>
      </c>
      <c r="AK48" s="2">
        <f t="shared" si="6"/>
        <v>0</v>
      </c>
      <c r="AL48" s="2">
        <f t="shared" si="7"/>
        <v>0</v>
      </c>
      <c r="AM48" s="65">
        <f t="shared" si="35"/>
        <v>0</v>
      </c>
      <c r="AN48" s="2">
        <f t="shared" si="8"/>
        <v>0</v>
      </c>
      <c r="AO48" s="2">
        <f t="shared" si="9"/>
        <v>0</v>
      </c>
      <c r="AP48" s="2">
        <f t="shared" si="10"/>
        <v>0</v>
      </c>
      <c r="AQ48" s="2">
        <f t="shared" si="11"/>
        <v>0</v>
      </c>
      <c r="AR48" s="65">
        <f t="shared" si="36"/>
        <v>184</v>
      </c>
      <c r="AS48" s="2">
        <f t="shared" si="12"/>
        <v>0</v>
      </c>
      <c r="AT48" s="2">
        <f t="shared" si="13"/>
        <v>0</v>
      </c>
      <c r="AU48" s="2">
        <f t="shared" si="14"/>
        <v>0</v>
      </c>
      <c r="AV48" s="2">
        <f t="shared" si="15"/>
        <v>0</v>
      </c>
      <c r="AW48" s="65" t="e">
        <f t="shared" si="37"/>
        <v>#VALUE!</v>
      </c>
      <c r="AX48" s="2" t="e">
        <f t="shared" si="16"/>
        <v>#VALUE!</v>
      </c>
      <c r="AY48" s="2" t="e">
        <f t="shared" si="17"/>
        <v>#VALUE!</v>
      </c>
      <c r="AZ48" s="2" t="e">
        <f t="shared" si="18"/>
        <v>#VALUE!</v>
      </c>
      <c r="BA48" s="2" t="e">
        <f t="shared" si="19"/>
        <v>#VALUE!</v>
      </c>
      <c r="BB48" s="65" t="e">
        <f t="shared" si="38"/>
        <v>#VALUE!</v>
      </c>
      <c r="BC48" s="2" t="e">
        <f t="shared" si="20"/>
        <v>#VALUE!</v>
      </c>
      <c r="BD48" s="2" t="e">
        <f t="shared" si="21"/>
        <v>#VALUE!</v>
      </c>
      <c r="BE48" s="2" t="e">
        <f t="shared" si="22"/>
        <v>#VALUE!</v>
      </c>
      <c r="BF48" s="2" t="e">
        <f t="shared" si="23"/>
        <v>#VALUE!</v>
      </c>
      <c r="BG48" s="65" t="e">
        <f t="shared" si="39"/>
        <v>#VALUE!</v>
      </c>
      <c r="BH48" s="2" t="e">
        <f t="shared" si="24"/>
        <v>#VALUE!</v>
      </c>
      <c r="BI48" s="2" t="e">
        <f t="shared" si="25"/>
        <v>#VALUE!</v>
      </c>
      <c r="BJ48" s="2" t="e">
        <f t="shared" si="26"/>
        <v>#VALUE!</v>
      </c>
      <c r="BK48" s="2" t="e">
        <f t="shared" si="27"/>
        <v>#VALUE!</v>
      </c>
      <c r="BL48" s="65">
        <f t="shared" si="40"/>
        <v>184</v>
      </c>
      <c r="BM48" s="2">
        <f t="shared" si="28"/>
        <v>0</v>
      </c>
      <c r="BN48" s="2">
        <f t="shared" si="29"/>
        <v>0</v>
      </c>
      <c r="BO48" s="2">
        <f t="shared" si="30"/>
        <v>0</v>
      </c>
      <c r="BP48" s="2">
        <f t="shared" si="31"/>
        <v>0</v>
      </c>
      <c r="BQ48" s="70"/>
      <c r="BR48" s="86"/>
      <c r="BS48" s="86"/>
      <c r="BT48" s="86"/>
    </row>
    <row r="49" spans="1:7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67">
        <f t="shared" si="41"/>
        <v>5.098581064999999</v>
      </c>
      <c r="V49" s="68">
        <f t="shared" si="42"/>
        <v>5</v>
      </c>
      <c r="W49" s="68">
        <v>500</v>
      </c>
      <c r="X49" s="72">
        <f t="shared" si="32"/>
        <v>3.98675</v>
      </c>
      <c r="Y49" s="72">
        <v>151.8</v>
      </c>
      <c r="Z49" s="69">
        <v>640.1</v>
      </c>
      <c r="AA49" s="70">
        <v>2107</v>
      </c>
      <c r="AB49" s="70">
        <v>2748</v>
      </c>
      <c r="AC49" s="65">
        <f t="shared" si="33"/>
        <v>15</v>
      </c>
      <c r="AD49" s="2">
        <f t="shared" si="0"/>
        <v>0</v>
      </c>
      <c r="AE49" s="2">
        <f t="shared" si="1"/>
        <v>0</v>
      </c>
      <c r="AF49" s="2">
        <f t="shared" si="2"/>
        <v>0</v>
      </c>
      <c r="AG49" s="2">
        <f t="shared" si="3"/>
        <v>0</v>
      </c>
      <c r="AH49" s="65">
        <f t="shared" si="34"/>
        <v>0</v>
      </c>
      <c r="AI49" s="2">
        <f t="shared" si="4"/>
        <v>0</v>
      </c>
      <c r="AJ49" s="2">
        <f t="shared" si="5"/>
        <v>0</v>
      </c>
      <c r="AK49" s="2">
        <f t="shared" si="6"/>
        <v>0</v>
      </c>
      <c r="AL49" s="2">
        <f t="shared" si="7"/>
        <v>0</v>
      </c>
      <c r="AM49" s="65">
        <f t="shared" si="35"/>
        <v>0</v>
      </c>
      <c r="AN49" s="2">
        <f t="shared" si="8"/>
        <v>0</v>
      </c>
      <c r="AO49" s="2">
        <f t="shared" si="9"/>
        <v>0</v>
      </c>
      <c r="AP49" s="2">
        <f t="shared" si="10"/>
        <v>0</v>
      </c>
      <c r="AQ49" s="2">
        <f t="shared" si="11"/>
        <v>0</v>
      </c>
      <c r="AR49" s="65">
        <f t="shared" si="36"/>
        <v>184</v>
      </c>
      <c r="AS49" s="2">
        <f t="shared" si="12"/>
        <v>0</v>
      </c>
      <c r="AT49" s="2">
        <f t="shared" si="13"/>
        <v>0</v>
      </c>
      <c r="AU49" s="2">
        <f t="shared" si="14"/>
        <v>0</v>
      </c>
      <c r="AV49" s="2">
        <f t="shared" si="15"/>
        <v>0</v>
      </c>
      <c r="AW49" s="65" t="e">
        <f t="shared" si="37"/>
        <v>#VALUE!</v>
      </c>
      <c r="AX49" s="2" t="e">
        <f t="shared" si="16"/>
        <v>#VALUE!</v>
      </c>
      <c r="AY49" s="2" t="e">
        <f t="shared" si="17"/>
        <v>#VALUE!</v>
      </c>
      <c r="AZ49" s="2" t="e">
        <f t="shared" si="18"/>
        <v>#VALUE!</v>
      </c>
      <c r="BA49" s="2" t="e">
        <f t="shared" si="19"/>
        <v>#VALUE!</v>
      </c>
      <c r="BB49" s="65" t="e">
        <f t="shared" si="38"/>
        <v>#VALUE!</v>
      </c>
      <c r="BC49" s="2" t="e">
        <f t="shared" si="20"/>
        <v>#VALUE!</v>
      </c>
      <c r="BD49" s="2" t="e">
        <f t="shared" si="21"/>
        <v>#VALUE!</v>
      </c>
      <c r="BE49" s="2" t="e">
        <f t="shared" si="22"/>
        <v>#VALUE!</v>
      </c>
      <c r="BF49" s="2" t="e">
        <f t="shared" si="23"/>
        <v>#VALUE!</v>
      </c>
      <c r="BG49" s="65" t="e">
        <f t="shared" si="39"/>
        <v>#VALUE!</v>
      </c>
      <c r="BH49" s="2" t="e">
        <f t="shared" si="24"/>
        <v>#VALUE!</v>
      </c>
      <c r="BI49" s="2" t="e">
        <f t="shared" si="25"/>
        <v>#VALUE!</v>
      </c>
      <c r="BJ49" s="2" t="e">
        <f t="shared" si="26"/>
        <v>#VALUE!</v>
      </c>
      <c r="BK49" s="2" t="e">
        <f t="shared" si="27"/>
        <v>#VALUE!</v>
      </c>
      <c r="BL49" s="65">
        <f t="shared" si="40"/>
        <v>184</v>
      </c>
      <c r="BM49" s="2">
        <f t="shared" si="28"/>
        <v>0</v>
      </c>
      <c r="BN49" s="2">
        <f t="shared" si="29"/>
        <v>0</v>
      </c>
      <c r="BO49" s="2">
        <f t="shared" si="30"/>
        <v>0</v>
      </c>
      <c r="BP49" s="2">
        <f t="shared" si="31"/>
        <v>0</v>
      </c>
      <c r="BQ49" s="70"/>
      <c r="BR49" s="86"/>
      <c r="BS49" s="86"/>
      <c r="BT49" s="86"/>
    </row>
    <row r="50" spans="1:7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67">
        <f t="shared" si="41"/>
        <v>5.6084391715</v>
      </c>
      <c r="V50" s="68">
        <f t="shared" si="42"/>
        <v>5.5</v>
      </c>
      <c r="W50" s="68">
        <v>550</v>
      </c>
      <c r="X50" s="72">
        <f t="shared" si="32"/>
        <v>4.48675</v>
      </c>
      <c r="Y50" s="72">
        <v>155.5</v>
      </c>
      <c r="Z50" s="69">
        <v>655.8</v>
      </c>
      <c r="AA50" s="70">
        <v>2096</v>
      </c>
      <c r="AB50" s="70">
        <v>2752</v>
      </c>
      <c r="AC50" s="65">
        <f t="shared" si="33"/>
        <v>15</v>
      </c>
      <c r="AD50" s="2">
        <f t="shared" si="0"/>
        <v>0</v>
      </c>
      <c r="AE50" s="2">
        <f t="shared" si="1"/>
        <v>0</v>
      </c>
      <c r="AF50" s="2">
        <f t="shared" si="2"/>
        <v>0</v>
      </c>
      <c r="AG50" s="2">
        <f t="shared" si="3"/>
        <v>0</v>
      </c>
      <c r="AH50" s="65">
        <f t="shared" si="34"/>
        <v>0</v>
      </c>
      <c r="AI50" s="2">
        <f t="shared" si="4"/>
        <v>0</v>
      </c>
      <c r="AJ50" s="2">
        <f t="shared" si="5"/>
        <v>0</v>
      </c>
      <c r="AK50" s="2">
        <f t="shared" si="6"/>
        <v>0</v>
      </c>
      <c r="AL50" s="2">
        <f t="shared" si="7"/>
        <v>0</v>
      </c>
      <c r="AM50" s="65">
        <f t="shared" si="35"/>
        <v>0</v>
      </c>
      <c r="AN50" s="2">
        <f t="shared" si="8"/>
        <v>0</v>
      </c>
      <c r="AO50" s="2">
        <f t="shared" si="9"/>
        <v>0</v>
      </c>
      <c r="AP50" s="2">
        <f t="shared" si="10"/>
        <v>0</v>
      </c>
      <c r="AQ50" s="2">
        <f t="shared" si="11"/>
        <v>0</v>
      </c>
      <c r="AR50" s="65">
        <f t="shared" si="36"/>
        <v>184</v>
      </c>
      <c r="AS50" s="2">
        <f t="shared" si="12"/>
        <v>0</v>
      </c>
      <c r="AT50" s="2">
        <f t="shared" si="13"/>
        <v>0</v>
      </c>
      <c r="AU50" s="2">
        <f t="shared" si="14"/>
        <v>0</v>
      </c>
      <c r="AV50" s="2">
        <f t="shared" si="15"/>
        <v>0</v>
      </c>
      <c r="AW50" s="65" t="e">
        <f t="shared" si="37"/>
        <v>#VALUE!</v>
      </c>
      <c r="AX50" s="2" t="e">
        <f t="shared" si="16"/>
        <v>#VALUE!</v>
      </c>
      <c r="AY50" s="2" t="e">
        <f t="shared" si="17"/>
        <v>#VALUE!</v>
      </c>
      <c r="AZ50" s="2" t="e">
        <f t="shared" si="18"/>
        <v>#VALUE!</v>
      </c>
      <c r="BA50" s="2" t="e">
        <f t="shared" si="19"/>
        <v>#VALUE!</v>
      </c>
      <c r="BB50" s="65" t="e">
        <f t="shared" si="38"/>
        <v>#VALUE!</v>
      </c>
      <c r="BC50" s="2" t="e">
        <f t="shared" si="20"/>
        <v>#VALUE!</v>
      </c>
      <c r="BD50" s="2" t="e">
        <f t="shared" si="21"/>
        <v>#VALUE!</v>
      </c>
      <c r="BE50" s="2" t="e">
        <f t="shared" si="22"/>
        <v>#VALUE!</v>
      </c>
      <c r="BF50" s="2" t="e">
        <f t="shared" si="23"/>
        <v>#VALUE!</v>
      </c>
      <c r="BG50" s="65" t="e">
        <f t="shared" si="39"/>
        <v>#VALUE!</v>
      </c>
      <c r="BH50" s="2" t="e">
        <f t="shared" si="24"/>
        <v>#VALUE!</v>
      </c>
      <c r="BI50" s="2" t="e">
        <f t="shared" si="25"/>
        <v>#VALUE!</v>
      </c>
      <c r="BJ50" s="2" t="e">
        <f t="shared" si="26"/>
        <v>#VALUE!</v>
      </c>
      <c r="BK50" s="2" t="e">
        <f t="shared" si="27"/>
        <v>#VALUE!</v>
      </c>
      <c r="BL50" s="65">
        <f t="shared" si="40"/>
        <v>184</v>
      </c>
      <c r="BM50" s="2">
        <f t="shared" si="28"/>
        <v>0</v>
      </c>
      <c r="BN50" s="2">
        <f t="shared" si="29"/>
        <v>0</v>
      </c>
      <c r="BO50" s="2">
        <f t="shared" si="30"/>
        <v>0</v>
      </c>
      <c r="BP50" s="2">
        <f t="shared" si="31"/>
        <v>0</v>
      </c>
      <c r="BQ50" s="70"/>
      <c r="BR50" s="86"/>
      <c r="BS50" s="86"/>
      <c r="BT50" s="86"/>
    </row>
    <row r="51" spans="1:7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67">
        <f t="shared" si="41"/>
        <v>6.118297278</v>
      </c>
      <c r="V51" s="68">
        <f t="shared" si="42"/>
        <v>6</v>
      </c>
      <c r="W51" s="68">
        <v>600</v>
      </c>
      <c r="X51" s="72">
        <f t="shared" si="32"/>
        <v>4.98675</v>
      </c>
      <c r="Y51" s="72">
        <v>158.8</v>
      </c>
      <c r="Z51" s="69">
        <v>670.4</v>
      </c>
      <c r="AA51" s="70">
        <v>2085</v>
      </c>
      <c r="AB51" s="70">
        <v>2756</v>
      </c>
      <c r="AC51" s="65">
        <f t="shared" si="33"/>
        <v>15</v>
      </c>
      <c r="AD51" s="2">
        <f t="shared" si="0"/>
        <v>0</v>
      </c>
      <c r="AE51" s="2">
        <f t="shared" si="1"/>
        <v>0</v>
      </c>
      <c r="AF51" s="2">
        <f t="shared" si="2"/>
        <v>0</v>
      </c>
      <c r="AG51" s="2">
        <f t="shared" si="3"/>
        <v>0</v>
      </c>
      <c r="AH51" s="65">
        <f t="shared" si="34"/>
        <v>0</v>
      </c>
      <c r="AI51" s="2">
        <f t="shared" si="4"/>
        <v>0</v>
      </c>
      <c r="AJ51" s="2">
        <f t="shared" si="5"/>
        <v>0</v>
      </c>
      <c r="AK51" s="2">
        <f t="shared" si="6"/>
        <v>0</v>
      </c>
      <c r="AL51" s="2">
        <f t="shared" si="7"/>
        <v>0</v>
      </c>
      <c r="AM51" s="65">
        <f t="shared" si="35"/>
        <v>0</v>
      </c>
      <c r="AN51" s="2">
        <f t="shared" si="8"/>
        <v>0</v>
      </c>
      <c r="AO51" s="2">
        <f t="shared" si="9"/>
        <v>0</v>
      </c>
      <c r="AP51" s="2">
        <f t="shared" si="10"/>
        <v>0</v>
      </c>
      <c r="AQ51" s="2">
        <f t="shared" si="11"/>
        <v>0</v>
      </c>
      <c r="AR51" s="65">
        <f t="shared" si="36"/>
        <v>184</v>
      </c>
      <c r="AS51" s="2">
        <f t="shared" si="12"/>
        <v>0</v>
      </c>
      <c r="AT51" s="2">
        <f t="shared" si="13"/>
        <v>0</v>
      </c>
      <c r="AU51" s="2">
        <f t="shared" si="14"/>
        <v>0</v>
      </c>
      <c r="AV51" s="2">
        <f t="shared" si="15"/>
        <v>0</v>
      </c>
      <c r="AW51" s="65" t="e">
        <f t="shared" si="37"/>
        <v>#VALUE!</v>
      </c>
      <c r="AX51" s="2" t="e">
        <f t="shared" si="16"/>
        <v>#VALUE!</v>
      </c>
      <c r="AY51" s="2" t="e">
        <f t="shared" si="17"/>
        <v>#VALUE!</v>
      </c>
      <c r="AZ51" s="2" t="e">
        <f t="shared" si="18"/>
        <v>#VALUE!</v>
      </c>
      <c r="BA51" s="2" t="e">
        <f t="shared" si="19"/>
        <v>#VALUE!</v>
      </c>
      <c r="BB51" s="65" t="e">
        <f t="shared" si="38"/>
        <v>#VALUE!</v>
      </c>
      <c r="BC51" s="2" t="e">
        <f t="shared" si="20"/>
        <v>#VALUE!</v>
      </c>
      <c r="BD51" s="2" t="e">
        <f t="shared" si="21"/>
        <v>#VALUE!</v>
      </c>
      <c r="BE51" s="2" t="e">
        <f t="shared" si="22"/>
        <v>#VALUE!</v>
      </c>
      <c r="BF51" s="2" t="e">
        <f t="shared" si="23"/>
        <v>#VALUE!</v>
      </c>
      <c r="BG51" s="65" t="e">
        <f t="shared" si="39"/>
        <v>#VALUE!</v>
      </c>
      <c r="BH51" s="2" t="e">
        <f t="shared" si="24"/>
        <v>#VALUE!</v>
      </c>
      <c r="BI51" s="2" t="e">
        <f t="shared" si="25"/>
        <v>#VALUE!</v>
      </c>
      <c r="BJ51" s="2" t="e">
        <f t="shared" si="26"/>
        <v>#VALUE!</v>
      </c>
      <c r="BK51" s="2" t="e">
        <f t="shared" si="27"/>
        <v>#VALUE!</v>
      </c>
      <c r="BL51" s="65">
        <f t="shared" si="40"/>
        <v>184</v>
      </c>
      <c r="BM51" s="2">
        <f t="shared" si="28"/>
        <v>0</v>
      </c>
      <c r="BN51" s="2">
        <f t="shared" si="29"/>
        <v>0</v>
      </c>
      <c r="BO51" s="2">
        <f t="shared" si="30"/>
        <v>0</v>
      </c>
      <c r="BP51" s="2">
        <f t="shared" si="31"/>
        <v>0</v>
      </c>
      <c r="BQ51" s="70"/>
      <c r="BR51" s="86"/>
      <c r="BS51" s="86"/>
      <c r="BT51" s="86"/>
    </row>
    <row r="52" spans="1:7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67">
        <f t="shared" si="41"/>
        <v>6.628155384499999</v>
      </c>
      <c r="V52" s="68">
        <f t="shared" si="42"/>
        <v>6.5</v>
      </c>
      <c r="W52" s="68">
        <v>650</v>
      </c>
      <c r="X52" s="72">
        <f t="shared" si="32"/>
        <v>5.48675</v>
      </c>
      <c r="Y52" s="72">
        <v>162</v>
      </c>
      <c r="Z52" s="69">
        <v>684.1</v>
      </c>
      <c r="AA52" s="70">
        <v>2075</v>
      </c>
      <c r="AB52" s="70">
        <v>2759</v>
      </c>
      <c r="AC52" s="65">
        <f t="shared" si="33"/>
        <v>15</v>
      </c>
      <c r="AD52" s="2">
        <f t="shared" si="0"/>
        <v>0</v>
      </c>
      <c r="AE52" s="2">
        <f t="shared" si="1"/>
        <v>0</v>
      </c>
      <c r="AF52" s="2">
        <f t="shared" si="2"/>
        <v>0</v>
      </c>
      <c r="AG52" s="2">
        <f t="shared" si="3"/>
        <v>0</v>
      </c>
      <c r="AH52" s="65">
        <f t="shared" si="34"/>
        <v>0</v>
      </c>
      <c r="AI52" s="2">
        <f t="shared" si="4"/>
        <v>0</v>
      </c>
      <c r="AJ52" s="2">
        <f t="shared" si="5"/>
        <v>0</v>
      </c>
      <c r="AK52" s="2">
        <f t="shared" si="6"/>
        <v>0</v>
      </c>
      <c r="AL52" s="2">
        <f t="shared" si="7"/>
        <v>0</v>
      </c>
      <c r="AM52" s="65">
        <f t="shared" si="35"/>
        <v>0</v>
      </c>
      <c r="AN52" s="2">
        <f t="shared" si="8"/>
        <v>0</v>
      </c>
      <c r="AO52" s="2">
        <f t="shared" si="9"/>
        <v>0</v>
      </c>
      <c r="AP52" s="2">
        <f t="shared" si="10"/>
        <v>0</v>
      </c>
      <c r="AQ52" s="2">
        <f t="shared" si="11"/>
        <v>0</v>
      </c>
      <c r="AR52" s="65">
        <f t="shared" si="36"/>
        <v>184</v>
      </c>
      <c r="AS52" s="2">
        <f t="shared" si="12"/>
        <v>0</v>
      </c>
      <c r="AT52" s="2">
        <f t="shared" si="13"/>
        <v>0</v>
      </c>
      <c r="AU52" s="2">
        <f t="shared" si="14"/>
        <v>0</v>
      </c>
      <c r="AV52" s="2">
        <f t="shared" si="15"/>
        <v>0</v>
      </c>
      <c r="AW52" s="65" t="e">
        <f t="shared" si="37"/>
        <v>#VALUE!</v>
      </c>
      <c r="AX52" s="2" t="e">
        <f t="shared" si="16"/>
        <v>#VALUE!</v>
      </c>
      <c r="AY52" s="2" t="e">
        <f t="shared" si="17"/>
        <v>#VALUE!</v>
      </c>
      <c r="AZ52" s="2" t="e">
        <f t="shared" si="18"/>
        <v>#VALUE!</v>
      </c>
      <c r="BA52" s="2" t="e">
        <f t="shared" si="19"/>
        <v>#VALUE!</v>
      </c>
      <c r="BB52" s="65" t="e">
        <f t="shared" si="38"/>
        <v>#VALUE!</v>
      </c>
      <c r="BC52" s="2" t="e">
        <f t="shared" si="20"/>
        <v>#VALUE!</v>
      </c>
      <c r="BD52" s="2" t="e">
        <f t="shared" si="21"/>
        <v>#VALUE!</v>
      </c>
      <c r="BE52" s="2" t="e">
        <f t="shared" si="22"/>
        <v>#VALUE!</v>
      </c>
      <c r="BF52" s="2" t="e">
        <f t="shared" si="23"/>
        <v>#VALUE!</v>
      </c>
      <c r="BG52" s="65" t="e">
        <f t="shared" si="39"/>
        <v>#VALUE!</v>
      </c>
      <c r="BH52" s="2" t="e">
        <f t="shared" si="24"/>
        <v>#VALUE!</v>
      </c>
      <c r="BI52" s="2" t="e">
        <f t="shared" si="25"/>
        <v>#VALUE!</v>
      </c>
      <c r="BJ52" s="2" t="e">
        <f t="shared" si="26"/>
        <v>#VALUE!</v>
      </c>
      <c r="BK52" s="2" t="e">
        <f t="shared" si="27"/>
        <v>#VALUE!</v>
      </c>
      <c r="BL52" s="65">
        <f t="shared" si="40"/>
        <v>184</v>
      </c>
      <c r="BM52" s="2">
        <f t="shared" si="28"/>
        <v>0</v>
      </c>
      <c r="BN52" s="2">
        <f t="shared" si="29"/>
        <v>0</v>
      </c>
      <c r="BO52" s="2">
        <f t="shared" si="30"/>
        <v>0</v>
      </c>
      <c r="BP52" s="2">
        <f t="shared" si="31"/>
        <v>0</v>
      </c>
      <c r="BQ52" s="70"/>
      <c r="BR52" s="86"/>
      <c r="BS52" s="86"/>
      <c r="BT52" s="86"/>
    </row>
    <row r="53" spans="1:7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67">
        <f t="shared" si="41"/>
        <v>7.138013491</v>
      </c>
      <c r="V53" s="68">
        <f t="shared" si="42"/>
        <v>7</v>
      </c>
      <c r="W53" s="68">
        <v>700</v>
      </c>
      <c r="X53" s="72">
        <f t="shared" si="32"/>
        <v>5.98675</v>
      </c>
      <c r="Y53" s="72">
        <v>165</v>
      </c>
      <c r="Z53" s="69">
        <v>697.1</v>
      </c>
      <c r="AA53" s="70">
        <v>2065</v>
      </c>
      <c r="AB53" s="70">
        <v>2762</v>
      </c>
      <c r="AC53" s="65">
        <f t="shared" si="33"/>
        <v>15</v>
      </c>
      <c r="AD53" s="2">
        <f t="shared" si="0"/>
        <v>0</v>
      </c>
      <c r="AE53" s="2">
        <f t="shared" si="1"/>
        <v>0</v>
      </c>
      <c r="AF53" s="2">
        <f t="shared" si="2"/>
        <v>0</v>
      </c>
      <c r="AG53" s="2">
        <f t="shared" si="3"/>
        <v>0</v>
      </c>
      <c r="AH53" s="65">
        <f t="shared" si="34"/>
        <v>0</v>
      </c>
      <c r="AI53" s="2">
        <f t="shared" si="4"/>
        <v>0</v>
      </c>
      <c r="AJ53" s="2">
        <f t="shared" si="5"/>
        <v>0</v>
      </c>
      <c r="AK53" s="2">
        <f t="shared" si="6"/>
        <v>0</v>
      </c>
      <c r="AL53" s="2">
        <f t="shared" si="7"/>
        <v>0</v>
      </c>
      <c r="AM53" s="65">
        <f t="shared" si="35"/>
        <v>0</v>
      </c>
      <c r="AN53" s="2">
        <f t="shared" si="8"/>
        <v>0</v>
      </c>
      <c r="AO53" s="2">
        <f t="shared" si="9"/>
        <v>0</v>
      </c>
      <c r="AP53" s="2">
        <f t="shared" si="10"/>
        <v>0</v>
      </c>
      <c r="AQ53" s="2">
        <f t="shared" si="11"/>
        <v>0</v>
      </c>
      <c r="AR53" s="65">
        <f t="shared" si="36"/>
        <v>184</v>
      </c>
      <c r="AS53" s="2">
        <f t="shared" si="12"/>
        <v>0</v>
      </c>
      <c r="AT53" s="2">
        <f t="shared" si="13"/>
        <v>0</v>
      </c>
      <c r="AU53" s="2">
        <f t="shared" si="14"/>
        <v>0</v>
      </c>
      <c r="AV53" s="2">
        <f t="shared" si="15"/>
        <v>0</v>
      </c>
      <c r="AW53" s="65" t="e">
        <f t="shared" si="37"/>
        <v>#VALUE!</v>
      </c>
      <c r="AX53" s="2" t="e">
        <f t="shared" si="16"/>
        <v>#VALUE!</v>
      </c>
      <c r="AY53" s="2" t="e">
        <f t="shared" si="17"/>
        <v>#VALUE!</v>
      </c>
      <c r="AZ53" s="2" t="e">
        <f t="shared" si="18"/>
        <v>#VALUE!</v>
      </c>
      <c r="BA53" s="2" t="e">
        <f t="shared" si="19"/>
        <v>#VALUE!</v>
      </c>
      <c r="BB53" s="65" t="e">
        <f t="shared" si="38"/>
        <v>#VALUE!</v>
      </c>
      <c r="BC53" s="2" t="e">
        <f t="shared" si="20"/>
        <v>#VALUE!</v>
      </c>
      <c r="BD53" s="2" t="e">
        <f t="shared" si="21"/>
        <v>#VALUE!</v>
      </c>
      <c r="BE53" s="2" t="e">
        <f t="shared" si="22"/>
        <v>#VALUE!</v>
      </c>
      <c r="BF53" s="2" t="e">
        <f t="shared" si="23"/>
        <v>#VALUE!</v>
      </c>
      <c r="BG53" s="65" t="e">
        <f t="shared" si="39"/>
        <v>#VALUE!</v>
      </c>
      <c r="BH53" s="2" t="e">
        <f t="shared" si="24"/>
        <v>#VALUE!</v>
      </c>
      <c r="BI53" s="2" t="e">
        <f t="shared" si="25"/>
        <v>#VALUE!</v>
      </c>
      <c r="BJ53" s="2" t="e">
        <f t="shared" si="26"/>
        <v>#VALUE!</v>
      </c>
      <c r="BK53" s="2" t="e">
        <f t="shared" si="27"/>
        <v>#VALUE!</v>
      </c>
      <c r="BL53" s="65">
        <f t="shared" si="40"/>
        <v>184</v>
      </c>
      <c r="BM53" s="2">
        <f t="shared" si="28"/>
        <v>0</v>
      </c>
      <c r="BN53" s="2">
        <f t="shared" si="29"/>
        <v>0</v>
      </c>
      <c r="BO53" s="2">
        <f t="shared" si="30"/>
        <v>0</v>
      </c>
      <c r="BP53" s="2">
        <f t="shared" si="31"/>
        <v>0</v>
      </c>
      <c r="BQ53" s="70"/>
      <c r="BR53" s="86"/>
      <c r="BS53" s="86"/>
      <c r="BT53" s="86"/>
    </row>
    <row r="54" spans="1:72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67">
        <f t="shared" si="41"/>
        <v>7.647871597499999</v>
      </c>
      <c r="V54" s="68">
        <f t="shared" si="42"/>
        <v>7.5</v>
      </c>
      <c r="W54" s="68">
        <v>750</v>
      </c>
      <c r="X54" s="72">
        <f t="shared" si="32"/>
        <v>6.48675</v>
      </c>
      <c r="Y54" s="72">
        <v>167.8</v>
      </c>
      <c r="Z54" s="69">
        <v>709.3</v>
      </c>
      <c r="AA54" s="70">
        <v>2056</v>
      </c>
      <c r="AB54" s="70">
        <v>2765</v>
      </c>
      <c r="AC54" s="65">
        <f t="shared" si="33"/>
        <v>15</v>
      </c>
      <c r="AD54" s="2">
        <f t="shared" si="0"/>
        <v>0</v>
      </c>
      <c r="AE54" s="2">
        <f t="shared" si="1"/>
        <v>0</v>
      </c>
      <c r="AF54" s="2">
        <f t="shared" si="2"/>
        <v>0</v>
      </c>
      <c r="AG54" s="2">
        <f t="shared" si="3"/>
        <v>0</v>
      </c>
      <c r="AH54" s="65">
        <f t="shared" si="34"/>
        <v>0</v>
      </c>
      <c r="AI54" s="2">
        <f t="shared" si="4"/>
        <v>0</v>
      </c>
      <c r="AJ54" s="2">
        <f t="shared" si="5"/>
        <v>0</v>
      </c>
      <c r="AK54" s="2">
        <f t="shared" si="6"/>
        <v>0</v>
      </c>
      <c r="AL54" s="2">
        <f t="shared" si="7"/>
        <v>0</v>
      </c>
      <c r="AM54" s="65">
        <f t="shared" si="35"/>
        <v>0</v>
      </c>
      <c r="AN54" s="2">
        <f t="shared" si="8"/>
        <v>0</v>
      </c>
      <c r="AO54" s="2">
        <f t="shared" si="9"/>
        <v>0</v>
      </c>
      <c r="AP54" s="2">
        <f t="shared" si="10"/>
        <v>0</v>
      </c>
      <c r="AQ54" s="2">
        <f t="shared" si="11"/>
        <v>0</v>
      </c>
      <c r="AR54" s="65">
        <f t="shared" si="36"/>
        <v>184</v>
      </c>
      <c r="AS54" s="2">
        <f t="shared" si="12"/>
        <v>0</v>
      </c>
      <c r="AT54" s="2">
        <f t="shared" si="13"/>
        <v>0</v>
      </c>
      <c r="AU54" s="2">
        <f t="shared" si="14"/>
        <v>0</v>
      </c>
      <c r="AV54" s="2">
        <f t="shared" si="15"/>
        <v>0</v>
      </c>
      <c r="AW54" s="65" t="e">
        <f t="shared" si="37"/>
        <v>#VALUE!</v>
      </c>
      <c r="AX54" s="2" t="e">
        <f t="shared" si="16"/>
        <v>#VALUE!</v>
      </c>
      <c r="AY54" s="2" t="e">
        <f t="shared" si="17"/>
        <v>#VALUE!</v>
      </c>
      <c r="AZ54" s="2" t="e">
        <f t="shared" si="18"/>
        <v>#VALUE!</v>
      </c>
      <c r="BA54" s="2" t="e">
        <f t="shared" si="19"/>
        <v>#VALUE!</v>
      </c>
      <c r="BB54" s="65" t="e">
        <f t="shared" si="38"/>
        <v>#VALUE!</v>
      </c>
      <c r="BC54" s="2" t="e">
        <f t="shared" si="20"/>
        <v>#VALUE!</v>
      </c>
      <c r="BD54" s="2" t="e">
        <f t="shared" si="21"/>
        <v>#VALUE!</v>
      </c>
      <c r="BE54" s="2" t="e">
        <f t="shared" si="22"/>
        <v>#VALUE!</v>
      </c>
      <c r="BF54" s="2" t="e">
        <f t="shared" si="23"/>
        <v>#VALUE!</v>
      </c>
      <c r="BG54" s="65" t="e">
        <f t="shared" si="39"/>
        <v>#VALUE!</v>
      </c>
      <c r="BH54" s="2" t="e">
        <f t="shared" si="24"/>
        <v>#VALUE!</v>
      </c>
      <c r="BI54" s="2" t="e">
        <f t="shared" si="25"/>
        <v>#VALUE!</v>
      </c>
      <c r="BJ54" s="2" t="e">
        <f t="shared" si="26"/>
        <v>#VALUE!</v>
      </c>
      <c r="BK54" s="2" t="e">
        <f t="shared" si="27"/>
        <v>#VALUE!</v>
      </c>
      <c r="BL54" s="65">
        <f t="shared" si="40"/>
        <v>184</v>
      </c>
      <c r="BM54" s="2">
        <f t="shared" si="28"/>
        <v>0</v>
      </c>
      <c r="BN54" s="2">
        <f t="shared" si="29"/>
        <v>0</v>
      </c>
      <c r="BO54" s="2">
        <f t="shared" si="30"/>
        <v>0</v>
      </c>
      <c r="BP54" s="2">
        <f t="shared" si="31"/>
        <v>0</v>
      </c>
      <c r="BQ54" s="70"/>
      <c r="BR54" s="86"/>
      <c r="BS54" s="86"/>
      <c r="BT54" s="86"/>
    </row>
    <row r="55" spans="1:72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67">
        <f t="shared" si="41"/>
        <v>8.157729704</v>
      </c>
      <c r="V55" s="68">
        <f t="shared" si="42"/>
        <v>8</v>
      </c>
      <c r="W55" s="68">
        <v>800</v>
      </c>
      <c r="X55" s="72">
        <f t="shared" si="32"/>
        <v>6.98675</v>
      </c>
      <c r="Y55" s="72">
        <v>170.4</v>
      </c>
      <c r="Z55" s="69">
        <v>720.9</v>
      </c>
      <c r="AA55" s="70">
        <v>2047</v>
      </c>
      <c r="AB55" s="70">
        <v>2768</v>
      </c>
      <c r="AC55" s="65">
        <f t="shared" si="33"/>
        <v>15</v>
      </c>
      <c r="AD55" s="2">
        <f t="shared" si="0"/>
        <v>0</v>
      </c>
      <c r="AE55" s="2">
        <f t="shared" si="1"/>
        <v>0</v>
      </c>
      <c r="AF55" s="2">
        <f t="shared" si="2"/>
        <v>0</v>
      </c>
      <c r="AG55" s="2">
        <f t="shared" si="3"/>
        <v>0</v>
      </c>
      <c r="AH55" s="65">
        <f t="shared" si="34"/>
        <v>0</v>
      </c>
      <c r="AI55" s="2">
        <f t="shared" si="4"/>
        <v>0</v>
      </c>
      <c r="AJ55" s="2">
        <f t="shared" si="5"/>
        <v>0</v>
      </c>
      <c r="AK55" s="2">
        <f t="shared" si="6"/>
        <v>0</v>
      </c>
      <c r="AL55" s="2">
        <f t="shared" si="7"/>
        <v>0</v>
      </c>
      <c r="AM55" s="65">
        <f t="shared" si="35"/>
        <v>0</v>
      </c>
      <c r="AN55" s="2">
        <f t="shared" si="8"/>
        <v>0</v>
      </c>
      <c r="AO55" s="2">
        <f t="shared" si="9"/>
        <v>0</v>
      </c>
      <c r="AP55" s="2">
        <f t="shared" si="10"/>
        <v>0</v>
      </c>
      <c r="AQ55" s="2">
        <f t="shared" si="11"/>
        <v>0</v>
      </c>
      <c r="AR55" s="65">
        <f t="shared" si="36"/>
        <v>184</v>
      </c>
      <c r="AS55" s="2">
        <f t="shared" si="12"/>
        <v>0</v>
      </c>
      <c r="AT55" s="2">
        <f t="shared" si="13"/>
        <v>0</v>
      </c>
      <c r="AU55" s="2">
        <f t="shared" si="14"/>
        <v>0</v>
      </c>
      <c r="AV55" s="2">
        <f t="shared" si="15"/>
        <v>0</v>
      </c>
      <c r="AW55" s="65" t="e">
        <f t="shared" si="37"/>
        <v>#VALUE!</v>
      </c>
      <c r="AX55" s="2" t="e">
        <f t="shared" si="16"/>
        <v>#VALUE!</v>
      </c>
      <c r="AY55" s="2" t="e">
        <f t="shared" si="17"/>
        <v>#VALUE!</v>
      </c>
      <c r="AZ55" s="2" t="e">
        <f t="shared" si="18"/>
        <v>#VALUE!</v>
      </c>
      <c r="BA55" s="2" t="e">
        <f t="shared" si="19"/>
        <v>#VALUE!</v>
      </c>
      <c r="BB55" s="65" t="e">
        <f t="shared" si="38"/>
        <v>#VALUE!</v>
      </c>
      <c r="BC55" s="2" t="e">
        <f t="shared" si="20"/>
        <v>#VALUE!</v>
      </c>
      <c r="BD55" s="2" t="e">
        <f t="shared" si="21"/>
        <v>#VALUE!</v>
      </c>
      <c r="BE55" s="2" t="e">
        <f t="shared" si="22"/>
        <v>#VALUE!</v>
      </c>
      <c r="BF55" s="2" t="e">
        <f t="shared" si="23"/>
        <v>#VALUE!</v>
      </c>
      <c r="BG55" s="65" t="e">
        <f t="shared" si="39"/>
        <v>#VALUE!</v>
      </c>
      <c r="BH55" s="2" t="e">
        <f t="shared" si="24"/>
        <v>#VALUE!</v>
      </c>
      <c r="BI55" s="2" t="e">
        <f t="shared" si="25"/>
        <v>#VALUE!</v>
      </c>
      <c r="BJ55" s="2" t="e">
        <f t="shared" si="26"/>
        <v>#VALUE!</v>
      </c>
      <c r="BK55" s="2" t="e">
        <f t="shared" si="27"/>
        <v>#VALUE!</v>
      </c>
      <c r="BL55" s="65">
        <f t="shared" si="40"/>
        <v>184</v>
      </c>
      <c r="BM55" s="2">
        <f t="shared" si="28"/>
        <v>0</v>
      </c>
      <c r="BN55" s="2">
        <f t="shared" si="29"/>
        <v>0</v>
      </c>
      <c r="BO55" s="2">
        <f t="shared" si="30"/>
        <v>0</v>
      </c>
      <c r="BP55" s="2">
        <f t="shared" si="31"/>
        <v>0</v>
      </c>
      <c r="BQ55" s="70"/>
      <c r="BR55" s="86"/>
      <c r="BS55" s="86"/>
      <c r="BT55" s="86"/>
    </row>
    <row r="56" spans="1:72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67">
        <f t="shared" si="41"/>
        <v>8.667587810499999</v>
      </c>
      <c r="V56" s="68">
        <f t="shared" si="42"/>
        <v>8.5</v>
      </c>
      <c r="W56" s="68">
        <v>850</v>
      </c>
      <c r="X56" s="72">
        <f t="shared" si="32"/>
        <v>7.48675</v>
      </c>
      <c r="Y56" s="72">
        <v>172.9</v>
      </c>
      <c r="Z56" s="69">
        <v>732</v>
      </c>
      <c r="AA56" s="70">
        <v>2038</v>
      </c>
      <c r="AB56" s="70">
        <v>2770</v>
      </c>
      <c r="AC56" s="65">
        <f t="shared" si="33"/>
        <v>15</v>
      </c>
      <c r="AD56" s="2">
        <f t="shared" si="0"/>
        <v>0</v>
      </c>
      <c r="AE56" s="2">
        <f t="shared" si="1"/>
        <v>0</v>
      </c>
      <c r="AF56" s="2">
        <f t="shared" si="2"/>
        <v>0</v>
      </c>
      <c r="AG56" s="2">
        <f t="shared" si="3"/>
        <v>0</v>
      </c>
      <c r="AH56" s="65">
        <f t="shared" si="34"/>
        <v>0</v>
      </c>
      <c r="AI56" s="2">
        <f t="shared" si="4"/>
        <v>0</v>
      </c>
      <c r="AJ56" s="2">
        <f t="shared" si="5"/>
        <v>0</v>
      </c>
      <c r="AK56" s="2">
        <f t="shared" si="6"/>
        <v>0</v>
      </c>
      <c r="AL56" s="2">
        <f t="shared" si="7"/>
        <v>0</v>
      </c>
      <c r="AM56" s="65">
        <f t="shared" si="35"/>
        <v>0</v>
      </c>
      <c r="AN56" s="2">
        <f t="shared" si="8"/>
        <v>0</v>
      </c>
      <c r="AO56" s="2">
        <f t="shared" si="9"/>
        <v>0</v>
      </c>
      <c r="AP56" s="2">
        <f t="shared" si="10"/>
        <v>0</v>
      </c>
      <c r="AQ56" s="2">
        <f t="shared" si="11"/>
        <v>0</v>
      </c>
      <c r="AR56" s="65">
        <f t="shared" si="36"/>
        <v>184</v>
      </c>
      <c r="AS56" s="2">
        <f t="shared" si="12"/>
        <v>0</v>
      </c>
      <c r="AT56" s="2">
        <f t="shared" si="13"/>
        <v>0</v>
      </c>
      <c r="AU56" s="2">
        <f t="shared" si="14"/>
        <v>0</v>
      </c>
      <c r="AV56" s="2">
        <f t="shared" si="15"/>
        <v>0</v>
      </c>
      <c r="AW56" s="65" t="e">
        <f t="shared" si="37"/>
        <v>#VALUE!</v>
      </c>
      <c r="AX56" s="2" t="e">
        <f t="shared" si="16"/>
        <v>#VALUE!</v>
      </c>
      <c r="AY56" s="2" t="e">
        <f t="shared" si="17"/>
        <v>#VALUE!</v>
      </c>
      <c r="AZ56" s="2" t="e">
        <f t="shared" si="18"/>
        <v>#VALUE!</v>
      </c>
      <c r="BA56" s="2" t="e">
        <f t="shared" si="19"/>
        <v>#VALUE!</v>
      </c>
      <c r="BB56" s="65" t="e">
        <f t="shared" si="38"/>
        <v>#VALUE!</v>
      </c>
      <c r="BC56" s="2" t="e">
        <f t="shared" si="20"/>
        <v>#VALUE!</v>
      </c>
      <c r="BD56" s="2" t="e">
        <f t="shared" si="21"/>
        <v>#VALUE!</v>
      </c>
      <c r="BE56" s="2" t="e">
        <f t="shared" si="22"/>
        <v>#VALUE!</v>
      </c>
      <c r="BF56" s="2" t="e">
        <f t="shared" si="23"/>
        <v>#VALUE!</v>
      </c>
      <c r="BG56" s="65" t="e">
        <f t="shared" si="39"/>
        <v>#VALUE!</v>
      </c>
      <c r="BH56" s="2" t="e">
        <f t="shared" si="24"/>
        <v>#VALUE!</v>
      </c>
      <c r="BI56" s="2" t="e">
        <f t="shared" si="25"/>
        <v>#VALUE!</v>
      </c>
      <c r="BJ56" s="2" t="e">
        <f t="shared" si="26"/>
        <v>#VALUE!</v>
      </c>
      <c r="BK56" s="2" t="e">
        <f t="shared" si="27"/>
        <v>#VALUE!</v>
      </c>
      <c r="BL56" s="65">
        <f t="shared" si="40"/>
        <v>184</v>
      </c>
      <c r="BM56" s="2">
        <f t="shared" si="28"/>
        <v>0</v>
      </c>
      <c r="BN56" s="2">
        <f t="shared" si="29"/>
        <v>0</v>
      </c>
      <c r="BO56" s="2">
        <f t="shared" si="30"/>
        <v>0</v>
      </c>
      <c r="BP56" s="2">
        <f t="shared" si="31"/>
        <v>0</v>
      </c>
      <c r="BQ56" s="70"/>
      <c r="BR56" s="86"/>
      <c r="BS56" s="86"/>
      <c r="BT56" s="86"/>
    </row>
    <row r="57" spans="1:7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2"/>
      <c r="R57" s="12"/>
      <c r="S57" s="12"/>
      <c r="T57" s="12"/>
      <c r="U57" s="67">
        <f t="shared" si="41"/>
        <v>9.177445917</v>
      </c>
      <c r="V57" s="68">
        <f t="shared" si="42"/>
        <v>9</v>
      </c>
      <c r="W57" s="68">
        <v>900</v>
      </c>
      <c r="X57" s="72">
        <f t="shared" si="32"/>
        <v>7.98675</v>
      </c>
      <c r="Y57" s="72">
        <v>175.4</v>
      </c>
      <c r="Z57" s="69">
        <v>742.6</v>
      </c>
      <c r="AA57" s="70">
        <v>2030</v>
      </c>
      <c r="AB57" s="70">
        <v>2772</v>
      </c>
      <c r="AC57" s="65">
        <f t="shared" si="33"/>
        <v>15</v>
      </c>
      <c r="AD57" s="2">
        <f t="shared" si="0"/>
        <v>0</v>
      </c>
      <c r="AE57" s="2">
        <f t="shared" si="1"/>
        <v>0</v>
      </c>
      <c r="AF57" s="2">
        <f t="shared" si="2"/>
        <v>0</v>
      </c>
      <c r="AG57" s="2">
        <f t="shared" si="3"/>
        <v>0</v>
      </c>
      <c r="AH57" s="65">
        <f t="shared" si="34"/>
        <v>0</v>
      </c>
      <c r="AI57" s="2">
        <f t="shared" si="4"/>
        <v>0</v>
      </c>
      <c r="AJ57" s="2">
        <f t="shared" si="5"/>
        <v>0</v>
      </c>
      <c r="AK57" s="2">
        <f t="shared" si="6"/>
        <v>0</v>
      </c>
      <c r="AL57" s="2">
        <f t="shared" si="7"/>
        <v>0</v>
      </c>
      <c r="AM57" s="65">
        <f t="shared" si="35"/>
        <v>0</v>
      </c>
      <c r="AN57" s="2">
        <f t="shared" si="8"/>
        <v>0</v>
      </c>
      <c r="AO57" s="2">
        <f t="shared" si="9"/>
        <v>0</v>
      </c>
      <c r="AP57" s="2">
        <f t="shared" si="10"/>
        <v>0</v>
      </c>
      <c r="AQ57" s="2">
        <f t="shared" si="11"/>
        <v>0</v>
      </c>
      <c r="AR57" s="65">
        <f t="shared" si="36"/>
        <v>184</v>
      </c>
      <c r="AS57" s="2">
        <f t="shared" si="12"/>
        <v>0</v>
      </c>
      <c r="AT57" s="2">
        <f t="shared" si="13"/>
        <v>0</v>
      </c>
      <c r="AU57" s="2">
        <f t="shared" si="14"/>
        <v>0</v>
      </c>
      <c r="AV57" s="2">
        <f t="shared" si="15"/>
        <v>0</v>
      </c>
      <c r="AW57" s="65" t="e">
        <f t="shared" si="37"/>
        <v>#VALUE!</v>
      </c>
      <c r="AX57" s="2" t="e">
        <f t="shared" si="16"/>
        <v>#VALUE!</v>
      </c>
      <c r="AY57" s="2" t="e">
        <f t="shared" si="17"/>
        <v>#VALUE!</v>
      </c>
      <c r="AZ57" s="2" t="e">
        <f t="shared" si="18"/>
        <v>#VALUE!</v>
      </c>
      <c r="BA57" s="2" t="e">
        <f t="shared" si="19"/>
        <v>#VALUE!</v>
      </c>
      <c r="BB57" s="65" t="e">
        <f t="shared" si="38"/>
        <v>#VALUE!</v>
      </c>
      <c r="BC57" s="2" t="e">
        <f t="shared" si="20"/>
        <v>#VALUE!</v>
      </c>
      <c r="BD57" s="2" t="e">
        <f t="shared" si="21"/>
        <v>#VALUE!</v>
      </c>
      <c r="BE57" s="2" t="e">
        <f t="shared" si="22"/>
        <v>#VALUE!</v>
      </c>
      <c r="BF57" s="2" t="e">
        <f t="shared" si="23"/>
        <v>#VALUE!</v>
      </c>
      <c r="BG57" s="65" t="e">
        <f t="shared" si="39"/>
        <v>#VALUE!</v>
      </c>
      <c r="BH57" s="2" t="e">
        <f t="shared" si="24"/>
        <v>#VALUE!</v>
      </c>
      <c r="BI57" s="2" t="e">
        <f t="shared" si="25"/>
        <v>#VALUE!</v>
      </c>
      <c r="BJ57" s="2" t="e">
        <f t="shared" si="26"/>
        <v>#VALUE!</v>
      </c>
      <c r="BK57" s="2" t="e">
        <f t="shared" si="27"/>
        <v>#VALUE!</v>
      </c>
      <c r="BL57" s="65">
        <f t="shared" si="40"/>
        <v>184</v>
      </c>
      <c r="BM57" s="2">
        <f t="shared" si="28"/>
        <v>0</v>
      </c>
      <c r="BN57" s="2">
        <f t="shared" si="29"/>
        <v>0</v>
      </c>
      <c r="BO57" s="2">
        <f t="shared" si="30"/>
        <v>0</v>
      </c>
      <c r="BP57" s="2">
        <f t="shared" si="31"/>
        <v>0</v>
      </c>
      <c r="BQ57" s="70"/>
      <c r="BR57" s="86"/>
      <c r="BS57" s="86"/>
      <c r="BT57" s="86"/>
    </row>
    <row r="58" spans="1:7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2"/>
      <c r="R58" s="12"/>
      <c r="S58" s="12"/>
      <c r="T58" s="12"/>
      <c r="U58" s="67">
        <f t="shared" si="41"/>
        <v>9.6873040235</v>
      </c>
      <c r="V58" s="68">
        <f t="shared" si="42"/>
        <v>9.5</v>
      </c>
      <c r="W58" s="68">
        <v>950</v>
      </c>
      <c r="X58" s="72">
        <f t="shared" si="32"/>
        <v>8.48675</v>
      </c>
      <c r="Y58" s="72">
        <v>177.7</v>
      </c>
      <c r="Z58" s="69">
        <v>752.8</v>
      </c>
      <c r="AA58" s="70">
        <v>2021</v>
      </c>
      <c r="AB58" s="70">
        <v>2774</v>
      </c>
      <c r="AC58" s="65">
        <f t="shared" si="33"/>
        <v>15</v>
      </c>
      <c r="AD58" s="2">
        <f t="shared" si="0"/>
        <v>0</v>
      </c>
      <c r="AE58" s="2">
        <f t="shared" si="1"/>
        <v>0</v>
      </c>
      <c r="AF58" s="2">
        <f t="shared" si="2"/>
        <v>0</v>
      </c>
      <c r="AG58" s="2">
        <f t="shared" si="3"/>
        <v>0</v>
      </c>
      <c r="AH58" s="65">
        <f t="shared" si="34"/>
        <v>0</v>
      </c>
      <c r="AI58" s="2">
        <f t="shared" si="4"/>
        <v>0</v>
      </c>
      <c r="AJ58" s="2">
        <f t="shared" si="5"/>
        <v>0</v>
      </c>
      <c r="AK58" s="2">
        <f t="shared" si="6"/>
        <v>0</v>
      </c>
      <c r="AL58" s="2">
        <f t="shared" si="7"/>
        <v>0</v>
      </c>
      <c r="AM58" s="65">
        <f t="shared" si="35"/>
        <v>0</v>
      </c>
      <c r="AN58" s="2">
        <f t="shared" si="8"/>
        <v>0</v>
      </c>
      <c r="AO58" s="2">
        <f t="shared" si="9"/>
        <v>0</v>
      </c>
      <c r="AP58" s="2">
        <f t="shared" si="10"/>
        <v>0</v>
      </c>
      <c r="AQ58" s="2">
        <f t="shared" si="11"/>
        <v>0</v>
      </c>
      <c r="AR58" s="65">
        <f t="shared" si="36"/>
        <v>184</v>
      </c>
      <c r="AS58" s="2">
        <f t="shared" si="12"/>
        <v>0</v>
      </c>
      <c r="AT58" s="2">
        <f t="shared" si="13"/>
        <v>0</v>
      </c>
      <c r="AU58" s="2">
        <f t="shared" si="14"/>
        <v>0</v>
      </c>
      <c r="AV58" s="2">
        <f t="shared" si="15"/>
        <v>0</v>
      </c>
      <c r="AW58" s="65" t="e">
        <f t="shared" si="37"/>
        <v>#VALUE!</v>
      </c>
      <c r="AX58" s="2" t="e">
        <f t="shared" si="16"/>
        <v>#VALUE!</v>
      </c>
      <c r="AY58" s="2" t="e">
        <f t="shared" si="17"/>
        <v>#VALUE!</v>
      </c>
      <c r="AZ58" s="2" t="e">
        <f t="shared" si="18"/>
        <v>#VALUE!</v>
      </c>
      <c r="BA58" s="2" t="e">
        <f t="shared" si="19"/>
        <v>#VALUE!</v>
      </c>
      <c r="BB58" s="65" t="e">
        <f t="shared" si="38"/>
        <v>#VALUE!</v>
      </c>
      <c r="BC58" s="2" t="e">
        <f t="shared" si="20"/>
        <v>#VALUE!</v>
      </c>
      <c r="BD58" s="2" t="e">
        <f t="shared" si="21"/>
        <v>#VALUE!</v>
      </c>
      <c r="BE58" s="2" t="e">
        <f t="shared" si="22"/>
        <v>#VALUE!</v>
      </c>
      <c r="BF58" s="2" t="e">
        <f t="shared" si="23"/>
        <v>#VALUE!</v>
      </c>
      <c r="BG58" s="65" t="e">
        <f t="shared" si="39"/>
        <v>#VALUE!</v>
      </c>
      <c r="BH58" s="2" t="e">
        <f t="shared" si="24"/>
        <v>#VALUE!</v>
      </c>
      <c r="BI58" s="2" t="e">
        <f t="shared" si="25"/>
        <v>#VALUE!</v>
      </c>
      <c r="BJ58" s="2" t="e">
        <f t="shared" si="26"/>
        <v>#VALUE!</v>
      </c>
      <c r="BK58" s="2" t="e">
        <f t="shared" si="27"/>
        <v>#VALUE!</v>
      </c>
      <c r="BL58" s="65">
        <f t="shared" si="40"/>
        <v>184</v>
      </c>
      <c r="BM58" s="2">
        <f t="shared" si="28"/>
        <v>0</v>
      </c>
      <c r="BN58" s="2">
        <f t="shared" si="29"/>
        <v>0</v>
      </c>
      <c r="BO58" s="2">
        <f t="shared" si="30"/>
        <v>0</v>
      </c>
      <c r="BP58" s="2">
        <f t="shared" si="31"/>
        <v>0</v>
      </c>
      <c r="BQ58" s="70"/>
      <c r="BR58" s="86"/>
      <c r="BS58" s="86"/>
      <c r="BT58" s="86"/>
    </row>
    <row r="59" spans="1:7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2"/>
      <c r="R59" s="12"/>
      <c r="S59" s="12"/>
      <c r="T59" s="12"/>
      <c r="U59" s="67">
        <f t="shared" si="41"/>
        <v>10.197162129999999</v>
      </c>
      <c r="V59" s="68">
        <f t="shared" si="42"/>
        <v>10</v>
      </c>
      <c r="W59" s="68">
        <v>1000</v>
      </c>
      <c r="X59" s="72">
        <f t="shared" si="32"/>
        <v>8.98675</v>
      </c>
      <c r="Y59" s="72">
        <v>179.9</v>
      </c>
      <c r="Z59" s="69">
        <v>762.6</v>
      </c>
      <c r="AA59" s="70">
        <v>2014</v>
      </c>
      <c r="AB59" s="70">
        <v>2776</v>
      </c>
      <c r="AC59" s="65">
        <f t="shared" si="33"/>
        <v>15</v>
      </c>
      <c r="AD59" s="2">
        <f t="shared" si="0"/>
        <v>0</v>
      </c>
      <c r="AE59" s="2">
        <f t="shared" si="1"/>
        <v>0</v>
      </c>
      <c r="AF59" s="2">
        <f t="shared" si="2"/>
        <v>0</v>
      </c>
      <c r="AG59" s="2">
        <f t="shared" si="3"/>
        <v>0</v>
      </c>
      <c r="AH59" s="65">
        <f t="shared" si="34"/>
        <v>0</v>
      </c>
      <c r="AI59" s="2">
        <f t="shared" si="4"/>
        <v>0</v>
      </c>
      <c r="AJ59" s="2">
        <f t="shared" si="5"/>
        <v>0</v>
      </c>
      <c r="AK59" s="2">
        <f t="shared" si="6"/>
        <v>0</v>
      </c>
      <c r="AL59" s="2">
        <f t="shared" si="7"/>
        <v>0</v>
      </c>
      <c r="AM59" s="65">
        <f t="shared" si="35"/>
        <v>0</v>
      </c>
      <c r="AN59" s="2">
        <f t="shared" si="8"/>
        <v>0</v>
      </c>
      <c r="AO59" s="2">
        <f t="shared" si="9"/>
        <v>0</v>
      </c>
      <c r="AP59" s="2">
        <f t="shared" si="10"/>
        <v>0</v>
      </c>
      <c r="AQ59" s="2">
        <f t="shared" si="11"/>
        <v>0</v>
      </c>
      <c r="AR59" s="65">
        <f t="shared" si="36"/>
        <v>184</v>
      </c>
      <c r="AS59" s="2">
        <f t="shared" si="12"/>
        <v>0</v>
      </c>
      <c r="AT59" s="2">
        <f t="shared" si="13"/>
        <v>0</v>
      </c>
      <c r="AU59" s="2">
        <f t="shared" si="14"/>
        <v>0</v>
      </c>
      <c r="AV59" s="2">
        <f t="shared" si="15"/>
        <v>0</v>
      </c>
      <c r="AW59" s="65" t="e">
        <f t="shared" si="37"/>
        <v>#VALUE!</v>
      </c>
      <c r="AX59" s="2" t="e">
        <f t="shared" si="16"/>
        <v>#VALUE!</v>
      </c>
      <c r="AY59" s="2" t="e">
        <f t="shared" si="17"/>
        <v>#VALUE!</v>
      </c>
      <c r="AZ59" s="2" t="e">
        <f t="shared" si="18"/>
        <v>#VALUE!</v>
      </c>
      <c r="BA59" s="2" t="e">
        <f t="shared" si="19"/>
        <v>#VALUE!</v>
      </c>
      <c r="BB59" s="65" t="e">
        <f t="shared" si="38"/>
        <v>#VALUE!</v>
      </c>
      <c r="BC59" s="2" t="e">
        <f t="shared" si="20"/>
        <v>#VALUE!</v>
      </c>
      <c r="BD59" s="2" t="e">
        <f t="shared" si="21"/>
        <v>#VALUE!</v>
      </c>
      <c r="BE59" s="2" t="e">
        <f t="shared" si="22"/>
        <v>#VALUE!</v>
      </c>
      <c r="BF59" s="2" t="e">
        <f t="shared" si="23"/>
        <v>#VALUE!</v>
      </c>
      <c r="BG59" s="65" t="e">
        <f t="shared" si="39"/>
        <v>#VALUE!</v>
      </c>
      <c r="BH59" s="2" t="e">
        <f t="shared" si="24"/>
        <v>#VALUE!</v>
      </c>
      <c r="BI59" s="2" t="e">
        <f t="shared" si="25"/>
        <v>#VALUE!</v>
      </c>
      <c r="BJ59" s="2" t="e">
        <f t="shared" si="26"/>
        <v>#VALUE!</v>
      </c>
      <c r="BK59" s="2" t="e">
        <f t="shared" si="27"/>
        <v>#VALUE!</v>
      </c>
      <c r="BL59" s="65">
        <f t="shared" si="40"/>
        <v>184</v>
      </c>
      <c r="BM59" s="2">
        <f t="shared" si="28"/>
        <v>0</v>
      </c>
      <c r="BN59" s="2">
        <f t="shared" si="29"/>
        <v>0</v>
      </c>
      <c r="BO59" s="2">
        <f t="shared" si="30"/>
        <v>0</v>
      </c>
      <c r="BP59" s="2">
        <f t="shared" si="31"/>
        <v>0</v>
      </c>
      <c r="BQ59" s="70"/>
      <c r="BR59" s="86"/>
      <c r="BS59" s="86"/>
      <c r="BT59" s="86"/>
    </row>
    <row r="60" spans="1:7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2"/>
      <c r="R60" s="12"/>
      <c r="S60" s="12"/>
      <c r="T60" s="12"/>
      <c r="U60" s="67">
        <f t="shared" si="41"/>
        <v>10.7070202365</v>
      </c>
      <c r="V60" s="68">
        <f t="shared" si="42"/>
        <v>10.5</v>
      </c>
      <c r="W60" s="68">
        <v>1050</v>
      </c>
      <c r="X60" s="72">
        <f t="shared" si="32"/>
        <v>9.48675</v>
      </c>
      <c r="Y60" s="72">
        <v>182</v>
      </c>
      <c r="Z60" s="69">
        <v>772</v>
      </c>
      <c r="AA60" s="70">
        <v>2006</v>
      </c>
      <c r="AB60" s="70">
        <v>2778</v>
      </c>
      <c r="AC60" s="65">
        <f t="shared" si="33"/>
        <v>15</v>
      </c>
      <c r="AD60" s="2">
        <f t="shared" si="0"/>
        <v>0</v>
      </c>
      <c r="AE60" s="2">
        <f t="shared" si="1"/>
        <v>0</v>
      </c>
      <c r="AF60" s="2">
        <f t="shared" si="2"/>
        <v>0</v>
      </c>
      <c r="AG60" s="2">
        <f t="shared" si="3"/>
        <v>0</v>
      </c>
      <c r="AH60" s="65">
        <f t="shared" si="34"/>
        <v>0</v>
      </c>
      <c r="AI60" s="2">
        <f t="shared" si="4"/>
        <v>0</v>
      </c>
      <c r="AJ60" s="2">
        <f t="shared" si="5"/>
        <v>0</v>
      </c>
      <c r="AK60" s="2">
        <f t="shared" si="6"/>
        <v>0</v>
      </c>
      <c r="AL60" s="2">
        <f t="shared" si="7"/>
        <v>0</v>
      </c>
      <c r="AM60" s="65">
        <f t="shared" si="35"/>
        <v>0</v>
      </c>
      <c r="AN60" s="2">
        <f t="shared" si="8"/>
        <v>0</v>
      </c>
      <c r="AO60" s="2">
        <f t="shared" si="9"/>
        <v>0</v>
      </c>
      <c r="AP60" s="2">
        <f t="shared" si="10"/>
        <v>0</v>
      </c>
      <c r="AQ60" s="2">
        <f t="shared" si="11"/>
        <v>0</v>
      </c>
      <c r="AR60" s="65">
        <f t="shared" si="36"/>
        <v>184</v>
      </c>
      <c r="AS60" s="2">
        <f t="shared" si="12"/>
        <v>182</v>
      </c>
      <c r="AT60" s="2">
        <f t="shared" si="13"/>
        <v>2778</v>
      </c>
      <c r="AU60" s="2">
        <f t="shared" si="14"/>
        <v>186</v>
      </c>
      <c r="AV60" s="2">
        <f t="shared" si="15"/>
        <v>2781</v>
      </c>
      <c r="AW60" s="65" t="e">
        <f t="shared" si="37"/>
        <v>#VALUE!</v>
      </c>
      <c r="AX60" s="2" t="e">
        <f t="shared" si="16"/>
        <v>#VALUE!</v>
      </c>
      <c r="AY60" s="2" t="e">
        <f t="shared" si="17"/>
        <v>#VALUE!</v>
      </c>
      <c r="AZ60" s="2" t="e">
        <f t="shared" si="18"/>
        <v>#VALUE!</v>
      </c>
      <c r="BA60" s="2" t="e">
        <f t="shared" si="19"/>
        <v>#VALUE!</v>
      </c>
      <c r="BB60" s="65" t="e">
        <f t="shared" si="38"/>
        <v>#VALUE!</v>
      </c>
      <c r="BC60" s="2" t="e">
        <f t="shared" si="20"/>
        <v>#VALUE!</v>
      </c>
      <c r="BD60" s="2" t="e">
        <f t="shared" si="21"/>
        <v>#VALUE!</v>
      </c>
      <c r="BE60" s="2" t="e">
        <f t="shared" si="22"/>
        <v>#VALUE!</v>
      </c>
      <c r="BF60" s="2" t="e">
        <f t="shared" si="23"/>
        <v>#VALUE!</v>
      </c>
      <c r="BG60" s="65" t="e">
        <f t="shared" si="39"/>
        <v>#VALUE!</v>
      </c>
      <c r="BH60" s="2" t="e">
        <f t="shared" si="24"/>
        <v>#VALUE!</v>
      </c>
      <c r="BI60" s="2" t="e">
        <f t="shared" si="25"/>
        <v>#VALUE!</v>
      </c>
      <c r="BJ60" s="2" t="e">
        <f t="shared" si="26"/>
        <v>#VALUE!</v>
      </c>
      <c r="BK60" s="2" t="e">
        <f t="shared" si="27"/>
        <v>#VALUE!</v>
      </c>
      <c r="BL60" s="65">
        <f t="shared" si="40"/>
        <v>184</v>
      </c>
      <c r="BM60" s="2">
        <f t="shared" si="28"/>
        <v>182</v>
      </c>
      <c r="BN60" s="2">
        <f t="shared" si="29"/>
        <v>10.5</v>
      </c>
      <c r="BO60" s="2">
        <f>IF(AND(BL60&gt;=Y60,BL60&lt;Y61),Y61,0)</f>
        <v>186</v>
      </c>
      <c r="BP60" s="2">
        <f t="shared" si="31"/>
        <v>11.5</v>
      </c>
      <c r="BQ60" s="70"/>
      <c r="BR60" s="86"/>
      <c r="BS60" s="86"/>
      <c r="BT60" s="86"/>
    </row>
    <row r="61" spans="1:7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2"/>
      <c r="R61" s="12"/>
      <c r="S61" s="12"/>
      <c r="T61" s="12"/>
      <c r="U61" s="67">
        <f t="shared" si="41"/>
        <v>11.726736449499999</v>
      </c>
      <c r="V61" s="68">
        <f t="shared" si="42"/>
        <v>11.5</v>
      </c>
      <c r="W61" s="68">
        <v>1150</v>
      </c>
      <c r="X61" s="72">
        <f t="shared" si="32"/>
        <v>10.48675</v>
      </c>
      <c r="Y61" s="72">
        <v>186</v>
      </c>
      <c r="Z61" s="69">
        <v>790</v>
      </c>
      <c r="AA61" s="70">
        <v>1991</v>
      </c>
      <c r="AB61" s="70">
        <v>2781</v>
      </c>
      <c r="AC61" s="65">
        <f t="shared" si="33"/>
        <v>15</v>
      </c>
      <c r="AD61" s="2">
        <f t="shared" si="0"/>
        <v>0</v>
      </c>
      <c r="AE61" s="2">
        <f t="shared" si="1"/>
        <v>0</v>
      </c>
      <c r="AF61" s="2">
        <f t="shared" si="2"/>
        <v>0</v>
      </c>
      <c r="AG61" s="2">
        <f t="shared" si="3"/>
        <v>0</v>
      </c>
      <c r="AH61" s="65">
        <f t="shared" si="34"/>
        <v>0</v>
      </c>
      <c r="AI61" s="2">
        <f t="shared" si="4"/>
        <v>0</v>
      </c>
      <c r="AJ61" s="2">
        <f t="shared" si="5"/>
        <v>0</v>
      </c>
      <c r="AK61" s="2">
        <f t="shared" si="6"/>
        <v>0</v>
      </c>
      <c r="AL61" s="2">
        <f t="shared" si="7"/>
        <v>0</v>
      </c>
      <c r="AM61" s="65">
        <f t="shared" si="35"/>
        <v>0</v>
      </c>
      <c r="AN61" s="2">
        <f t="shared" si="8"/>
        <v>0</v>
      </c>
      <c r="AO61" s="2">
        <f t="shared" si="9"/>
        <v>0</v>
      </c>
      <c r="AP61" s="2">
        <f t="shared" si="10"/>
        <v>0</v>
      </c>
      <c r="AQ61" s="2">
        <f t="shared" si="11"/>
        <v>0</v>
      </c>
      <c r="AR61" s="65">
        <f t="shared" si="36"/>
        <v>184</v>
      </c>
      <c r="AS61" s="2">
        <f t="shared" si="12"/>
        <v>0</v>
      </c>
      <c r="AT61" s="2">
        <f t="shared" si="13"/>
        <v>0</v>
      </c>
      <c r="AU61" s="2">
        <f t="shared" si="14"/>
        <v>0</v>
      </c>
      <c r="AV61" s="2">
        <f t="shared" si="15"/>
        <v>0</v>
      </c>
      <c r="AW61" s="65" t="e">
        <f t="shared" si="37"/>
        <v>#VALUE!</v>
      </c>
      <c r="AX61" s="2" t="e">
        <f t="shared" si="16"/>
        <v>#VALUE!</v>
      </c>
      <c r="AY61" s="2" t="e">
        <f t="shared" si="17"/>
        <v>#VALUE!</v>
      </c>
      <c r="AZ61" s="2" t="e">
        <f t="shared" si="18"/>
        <v>#VALUE!</v>
      </c>
      <c r="BA61" s="2" t="e">
        <f t="shared" si="19"/>
        <v>#VALUE!</v>
      </c>
      <c r="BB61" s="65" t="e">
        <f t="shared" si="38"/>
        <v>#VALUE!</v>
      </c>
      <c r="BC61" s="2" t="e">
        <f t="shared" si="20"/>
        <v>#VALUE!</v>
      </c>
      <c r="BD61" s="2" t="e">
        <f t="shared" si="21"/>
        <v>#VALUE!</v>
      </c>
      <c r="BE61" s="2" t="e">
        <f t="shared" si="22"/>
        <v>#VALUE!</v>
      </c>
      <c r="BF61" s="2" t="e">
        <f t="shared" si="23"/>
        <v>#VALUE!</v>
      </c>
      <c r="BG61" s="65" t="e">
        <f t="shared" si="39"/>
        <v>#VALUE!</v>
      </c>
      <c r="BH61" s="2" t="e">
        <f t="shared" si="24"/>
        <v>#VALUE!</v>
      </c>
      <c r="BI61" s="2" t="e">
        <f t="shared" si="25"/>
        <v>#VALUE!</v>
      </c>
      <c r="BJ61" s="2" t="e">
        <f t="shared" si="26"/>
        <v>#VALUE!</v>
      </c>
      <c r="BK61" s="2" t="e">
        <f t="shared" si="27"/>
        <v>#VALUE!</v>
      </c>
      <c r="BL61" s="65">
        <f t="shared" si="40"/>
        <v>184</v>
      </c>
      <c r="BM61" s="2">
        <f t="shared" si="28"/>
        <v>0</v>
      </c>
      <c r="BN61" s="2">
        <f t="shared" si="29"/>
        <v>0</v>
      </c>
      <c r="BO61" s="2">
        <f aca="true" t="shared" si="43" ref="BO61:BO98">IF(AND(BL61&gt;=Y61,BL61&lt;Y62),Y62,0)</f>
        <v>0</v>
      </c>
      <c r="BP61" s="2">
        <f t="shared" si="31"/>
        <v>0</v>
      </c>
      <c r="BQ61" s="70"/>
      <c r="BR61" s="86"/>
      <c r="BS61" s="86"/>
      <c r="BT61" s="86"/>
    </row>
    <row r="62" spans="1:7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2"/>
      <c r="R62" s="12"/>
      <c r="S62" s="12"/>
      <c r="T62" s="12"/>
      <c r="U62" s="67">
        <f t="shared" si="41"/>
        <v>12.7464526625</v>
      </c>
      <c r="V62" s="68">
        <f t="shared" si="42"/>
        <v>12.5</v>
      </c>
      <c r="W62" s="68">
        <v>1250</v>
      </c>
      <c r="X62" s="72">
        <f t="shared" si="32"/>
        <v>11.48675</v>
      </c>
      <c r="Y62" s="72">
        <v>189.8</v>
      </c>
      <c r="Z62" s="69">
        <v>807</v>
      </c>
      <c r="AA62" s="70">
        <v>1977</v>
      </c>
      <c r="AB62" s="70">
        <v>2784</v>
      </c>
      <c r="AC62" s="65">
        <f t="shared" si="33"/>
        <v>15</v>
      </c>
      <c r="AD62" s="2">
        <f t="shared" si="0"/>
        <v>0</v>
      </c>
      <c r="AE62" s="2">
        <f t="shared" si="1"/>
        <v>0</v>
      </c>
      <c r="AF62" s="2">
        <f t="shared" si="2"/>
        <v>0</v>
      </c>
      <c r="AG62" s="2">
        <f t="shared" si="3"/>
        <v>0</v>
      </c>
      <c r="AH62" s="65">
        <f t="shared" si="34"/>
        <v>0</v>
      </c>
      <c r="AI62" s="2">
        <f t="shared" si="4"/>
        <v>0</v>
      </c>
      <c r="AJ62" s="2">
        <f t="shared" si="5"/>
        <v>0</v>
      </c>
      <c r="AK62" s="2">
        <f t="shared" si="6"/>
        <v>0</v>
      </c>
      <c r="AL62" s="2">
        <f t="shared" si="7"/>
        <v>0</v>
      </c>
      <c r="AM62" s="65">
        <f t="shared" si="35"/>
        <v>0</v>
      </c>
      <c r="AN62" s="2">
        <f t="shared" si="8"/>
        <v>0</v>
      </c>
      <c r="AO62" s="2">
        <f t="shared" si="9"/>
        <v>0</v>
      </c>
      <c r="AP62" s="2">
        <f t="shared" si="10"/>
        <v>0</v>
      </c>
      <c r="AQ62" s="2">
        <f t="shared" si="11"/>
        <v>0</v>
      </c>
      <c r="AR62" s="65">
        <f t="shared" si="36"/>
        <v>184</v>
      </c>
      <c r="AS62" s="2">
        <f t="shared" si="12"/>
        <v>0</v>
      </c>
      <c r="AT62" s="2">
        <f t="shared" si="13"/>
        <v>0</v>
      </c>
      <c r="AU62" s="2">
        <f t="shared" si="14"/>
        <v>0</v>
      </c>
      <c r="AV62" s="2">
        <f t="shared" si="15"/>
        <v>0</v>
      </c>
      <c r="AW62" s="65" t="e">
        <f t="shared" si="37"/>
        <v>#VALUE!</v>
      </c>
      <c r="AX62" s="2" t="e">
        <f t="shared" si="16"/>
        <v>#VALUE!</v>
      </c>
      <c r="AY62" s="2" t="e">
        <f t="shared" si="17"/>
        <v>#VALUE!</v>
      </c>
      <c r="AZ62" s="2" t="e">
        <f t="shared" si="18"/>
        <v>#VALUE!</v>
      </c>
      <c r="BA62" s="2" t="e">
        <f t="shared" si="19"/>
        <v>#VALUE!</v>
      </c>
      <c r="BB62" s="65" t="e">
        <f t="shared" si="38"/>
        <v>#VALUE!</v>
      </c>
      <c r="BC62" s="2" t="e">
        <f t="shared" si="20"/>
        <v>#VALUE!</v>
      </c>
      <c r="BD62" s="2" t="e">
        <f t="shared" si="21"/>
        <v>#VALUE!</v>
      </c>
      <c r="BE62" s="2" t="e">
        <f t="shared" si="22"/>
        <v>#VALUE!</v>
      </c>
      <c r="BF62" s="2" t="e">
        <f t="shared" si="23"/>
        <v>#VALUE!</v>
      </c>
      <c r="BG62" s="65" t="e">
        <f t="shared" si="39"/>
        <v>#VALUE!</v>
      </c>
      <c r="BH62" s="2" t="e">
        <f t="shared" si="24"/>
        <v>#VALUE!</v>
      </c>
      <c r="BI62" s="2" t="e">
        <f t="shared" si="25"/>
        <v>#VALUE!</v>
      </c>
      <c r="BJ62" s="2" t="e">
        <f t="shared" si="26"/>
        <v>#VALUE!</v>
      </c>
      <c r="BK62" s="2" t="e">
        <f t="shared" si="27"/>
        <v>#VALUE!</v>
      </c>
      <c r="BL62" s="65">
        <f t="shared" si="40"/>
        <v>184</v>
      </c>
      <c r="BM62" s="2">
        <f t="shared" si="28"/>
        <v>0</v>
      </c>
      <c r="BN62" s="2">
        <f t="shared" si="29"/>
        <v>0</v>
      </c>
      <c r="BO62" s="2">
        <f t="shared" si="43"/>
        <v>0</v>
      </c>
      <c r="BP62" s="2">
        <f t="shared" si="31"/>
        <v>0</v>
      </c>
      <c r="BQ62" s="70"/>
      <c r="BR62" s="86"/>
      <c r="BS62" s="86"/>
      <c r="BT62" s="86"/>
    </row>
    <row r="63" spans="1:7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2"/>
      <c r="R63" s="12"/>
      <c r="S63" s="12"/>
      <c r="T63" s="12"/>
      <c r="U63" s="67">
        <f t="shared" si="41"/>
        <v>13.256310768999999</v>
      </c>
      <c r="V63" s="68">
        <f t="shared" si="42"/>
        <v>13</v>
      </c>
      <c r="W63" s="68">
        <v>1300</v>
      </c>
      <c r="X63" s="72">
        <f t="shared" si="32"/>
        <v>11.98675</v>
      </c>
      <c r="Y63" s="72">
        <v>191.6</v>
      </c>
      <c r="Z63" s="69">
        <v>815</v>
      </c>
      <c r="AA63" s="70">
        <v>1971</v>
      </c>
      <c r="AB63" s="70">
        <v>2785</v>
      </c>
      <c r="AC63" s="65">
        <f t="shared" si="33"/>
        <v>15</v>
      </c>
      <c r="AD63" s="2">
        <f t="shared" si="0"/>
        <v>0</v>
      </c>
      <c r="AE63" s="2">
        <f t="shared" si="1"/>
        <v>0</v>
      </c>
      <c r="AF63" s="2">
        <f t="shared" si="2"/>
        <v>0</v>
      </c>
      <c r="AG63" s="2">
        <f t="shared" si="3"/>
        <v>0</v>
      </c>
      <c r="AH63" s="65">
        <f t="shared" si="34"/>
        <v>0</v>
      </c>
      <c r="AI63" s="2">
        <f t="shared" si="4"/>
        <v>0</v>
      </c>
      <c r="AJ63" s="2">
        <f t="shared" si="5"/>
        <v>0</v>
      </c>
      <c r="AK63" s="2">
        <f t="shared" si="6"/>
        <v>0</v>
      </c>
      <c r="AL63" s="2">
        <f t="shared" si="7"/>
        <v>0</v>
      </c>
      <c r="AM63" s="65">
        <f t="shared" si="35"/>
        <v>0</v>
      </c>
      <c r="AN63" s="2">
        <f t="shared" si="8"/>
        <v>0</v>
      </c>
      <c r="AO63" s="2">
        <f t="shared" si="9"/>
        <v>0</v>
      </c>
      <c r="AP63" s="2">
        <f t="shared" si="10"/>
        <v>0</v>
      </c>
      <c r="AQ63" s="2">
        <f t="shared" si="11"/>
        <v>0</v>
      </c>
      <c r="AR63" s="65">
        <f t="shared" si="36"/>
        <v>184</v>
      </c>
      <c r="AS63" s="2">
        <f t="shared" si="12"/>
        <v>0</v>
      </c>
      <c r="AT63" s="2">
        <f t="shared" si="13"/>
        <v>0</v>
      </c>
      <c r="AU63" s="2">
        <f t="shared" si="14"/>
        <v>0</v>
      </c>
      <c r="AV63" s="2">
        <f t="shared" si="15"/>
        <v>0</v>
      </c>
      <c r="AW63" s="65" t="e">
        <f t="shared" si="37"/>
        <v>#VALUE!</v>
      </c>
      <c r="AX63" s="2" t="e">
        <f t="shared" si="16"/>
        <v>#VALUE!</v>
      </c>
      <c r="AY63" s="2" t="e">
        <f t="shared" si="17"/>
        <v>#VALUE!</v>
      </c>
      <c r="AZ63" s="2" t="e">
        <f t="shared" si="18"/>
        <v>#VALUE!</v>
      </c>
      <c r="BA63" s="2" t="e">
        <f t="shared" si="19"/>
        <v>#VALUE!</v>
      </c>
      <c r="BB63" s="65" t="e">
        <f t="shared" si="38"/>
        <v>#VALUE!</v>
      </c>
      <c r="BC63" s="2" t="e">
        <f t="shared" si="20"/>
        <v>#VALUE!</v>
      </c>
      <c r="BD63" s="2" t="e">
        <f t="shared" si="21"/>
        <v>#VALUE!</v>
      </c>
      <c r="BE63" s="2" t="e">
        <f t="shared" si="22"/>
        <v>#VALUE!</v>
      </c>
      <c r="BF63" s="2" t="e">
        <f t="shared" si="23"/>
        <v>#VALUE!</v>
      </c>
      <c r="BG63" s="65" t="e">
        <f t="shared" si="39"/>
        <v>#VALUE!</v>
      </c>
      <c r="BH63" s="2" t="e">
        <f t="shared" si="24"/>
        <v>#VALUE!</v>
      </c>
      <c r="BI63" s="2" t="e">
        <f t="shared" si="25"/>
        <v>#VALUE!</v>
      </c>
      <c r="BJ63" s="2" t="e">
        <f t="shared" si="26"/>
        <v>#VALUE!</v>
      </c>
      <c r="BK63" s="2" t="e">
        <f t="shared" si="27"/>
        <v>#VALUE!</v>
      </c>
      <c r="BL63" s="65">
        <f t="shared" si="40"/>
        <v>184</v>
      </c>
      <c r="BM63" s="2">
        <f t="shared" si="28"/>
        <v>0</v>
      </c>
      <c r="BN63" s="2">
        <f t="shared" si="29"/>
        <v>0</v>
      </c>
      <c r="BO63" s="2">
        <f t="shared" si="43"/>
        <v>0</v>
      </c>
      <c r="BP63" s="2">
        <f t="shared" si="31"/>
        <v>0</v>
      </c>
      <c r="BQ63" s="70"/>
      <c r="BR63" s="86"/>
      <c r="BS63" s="86"/>
      <c r="BT63" s="86"/>
    </row>
    <row r="64" spans="1:7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2"/>
      <c r="R64" s="12"/>
      <c r="S64" s="12"/>
      <c r="T64" s="12"/>
      <c r="U64" s="67">
        <f t="shared" si="41"/>
        <v>15.295743194999998</v>
      </c>
      <c r="V64" s="68">
        <f t="shared" si="42"/>
        <v>15</v>
      </c>
      <c r="W64" s="68">
        <v>1500</v>
      </c>
      <c r="X64" s="72">
        <f t="shared" si="32"/>
        <v>13.98675</v>
      </c>
      <c r="Y64" s="72">
        <v>198.3</v>
      </c>
      <c r="Z64" s="69">
        <v>845</v>
      </c>
      <c r="AA64" s="70">
        <v>1945</v>
      </c>
      <c r="AB64" s="70">
        <v>2790</v>
      </c>
      <c r="AC64" s="65">
        <f t="shared" si="33"/>
        <v>15</v>
      </c>
      <c r="AD64" s="2">
        <f t="shared" si="0"/>
        <v>0</v>
      </c>
      <c r="AE64" s="2">
        <f t="shared" si="1"/>
        <v>0</v>
      </c>
      <c r="AF64" s="2">
        <f t="shared" si="2"/>
        <v>0</v>
      </c>
      <c r="AG64" s="2">
        <f t="shared" si="3"/>
        <v>0</v>
      </c>
      <c r="AH64" s="65">
        <f t="shared" si="34"/>
        <v>0</v>
      </c>
      <c r="AI64" s="2">
        <f t="shared" si="4"/>
        <v>0</v>
      </c>
      <c r="AJ64" s="2">
        <f t="shared" si="5"/>
        <v>0</v>
      </c>
      <c r="AK64" s="2">
        <f t="shared" si="6"/>
        <v>0</v>
      </c>
      <c r="AL64" s="2">
        <f t="shared" si="7"/>
        <v>0</v>
      </c>
      <c r="AM64" s="65">
        <f t="shared" si="35"/>
        <v>0</v>
      </c>
      <c r="AN64" s="2">
        <f t="shared" si="8"/>
        <v>0</v>
      </c>
      <c r="AO64" s="2">
        <f t="shared" si="9"/>
        <v>0</v>
      </c>
      <c r="AP64" s="2">
        <f t="shared" si="10"/>
        <v>0</v>
      </c>
      <c r="AQ64" s="2">
        <f t="shared" si="11"/>
        <v>0</v>
      </c>
      <c r="AR64" s="65">
        <f t="shared" si="36"/>
        <v>184</v>
      </c>
      <c r="AS64" s="2">
        <f t="shared" si="12"/>
        <v>0</v>
      </c>
      <c r="AT64" s="2">
        <f t="shared" si="13"/>
        <v>0</v>
      </c>
      <c r="AU64" s="2">
        <f t="shared" si="14"/>
        <v>0</v>
      </c>
      <c r="AV64" s="2">
        <f t="shared" si="15"/>
        <v>0</v>
      </c>
      <c r="AW64" s="65" t="e">
        <f t="shared" si="37"/>
        <v>#VALUE!</v>
      </c>
      <c r="AX64" s="2" t="e">
        <f t="shared" si="16"/>
        <v>#VALUE!</v>
      </c>
      <c r="AY64" s="2" t="e">
        <f t="shared" si="17"/>
        <v>#VALUE!</v>
      </c>
      <c r="AZ64" s="2" t="e">
        <f t="shared" si="18"/>
        <v>#VALUE!</v>
      </c>
      <c r="BA64" s="2" t="e">
        <f t="shared" si="19"/>
        <v>#VALUE!</v>
      </c>
      <c r="BB64" s="65" t="e">
        <f t="shared" si="38"/>
        <v>#VALUE!</v>
      </c>
      <c r="BC64" s="2" t="e">
        <f t="shared" si="20"/>
        <v>#VALUE!</v>
      </c>
      <c r="BD64" s="2" t="e">
        <f t="shared" si="21"/>
        <v>#VALUE!</v>
      </c>
      <c r="BE64" s="2" t="e">
        <f t="shared" si="22"/>
        <v>#VALUE!</v>
      </c>
      <c r="BF64" s="2" t="e">
        <f t="shared" si="23"/>
        <v>#VALUE!</v>
      </c>
      <c r="BG64" s="65" t="e">
        <f t="shared" si="39"/>
        <v>#VALUE!</v>
      </c>
      <c r="BH64" s="2" t="e">
        <f t="shared" si="24"/>
        <v>#VALUE!</v>
      </c>
      <c r="BI64" s="2" t="e">
        <f t="shared" si="25"/>
        <v>#VALUE!</v>
      </c>
      <c r="BJ64" s="2" t="e">
        <f t="shared" si="26"/>
        <v>#VALUE!</v>
      </c>
      <c r="BK64" s="2" t="e">
        <f t="shared" si="27"/>
        <v>#VALUE!</v>
      </c>
      <c r="BL64" s="65">
        <f t="shared" si="40"/>
        <v>184</v>
      </c>
      <c r="BM64" s="2">
        <f t="shared" si="28"/>
        <v>0</v>
      </c>
      <c r="BN64" s="2">
        <f t="shared" si="29"/>
        <v>0</v>
      </c>
      <c r="BO64" s="2">
        <f t="shared" si="43"/>
        <v>0</v>
      </c>
      <c r="BP64" s="2">
        <f t="shared" si="31"/>
        <v>0</v>
      </c>
      <c r="BQ64" s="70"/>
      <c r="BR64" s="86"/>
      <c r="BS64" s="86"/>
      <c r="BT64" s="86"/>
    </row>
    <row r="65" spans="1:7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2"/>
      <c r="R65" s="12"/>
      <c r="S65" s="12"/>
      <c r="T65" s="12"/>
      <c r="U65" s="67">
        <f t="shared" si="41"/>
        <v>16.315459408</v>
      </c>
      <c r="V65" s="68">
        <f t="shared" si="42"/>
        <v>16</v>
      </c>
      <c r="W65" s="68">
        <v>1600</v>
      </c>
      <c r="X65" s="72">
        <f t="shared" si="32"/>
        <v>14.98675</v>
      </c>
      <c r="Y65" s="72">
        <v>201.4</v>
      </c>
      <c r="Z65" s="69">
        <v>859</v>
      </c>
      <c r="AA65" s="70">
        <v>1933</v>
      </c>
      <c r="AB65" s="70">
        <v>2792</v>
      </c>
      <c r="AC65" s="65">
        <f t="shared" si="33"/>
        <v>15</v>
      </c>
      <c r="AD65" s="2">
        <f t="shared" si="0"/>
        <v>0</v>
      </c>
      <c r="AE65" s="2">
        <f t="shared" si="1"/>
        <v>0</v>
      </c>
      <c r="AF65" s="2">
        <f t="shared" si="2"/>
        <v>0</v>
      </c>
      <c r="AG65" s="2">
        <f t="shared" si="3"/>
        <v>0</v>
      </c>
      <c r="AH65" s="65">
        <f t="shared" si="34"/>
        <v>0</v>
      </c>
      <c r="AI65" s="2">
        <f t="shared" si="4"/>
        <v>0</v>
      </c>
      <c r="AJ65" s="2">
        <f t="shared" si="5"/>
        <v>0</v>
      </c>
      <c r="AK65" s="2">
        <f t="shared" si="6"/>
        <v>0</v>
      </c>
      <c r="AL65" s="2">
        <f t="shared" si="7"/>
        <v>0</v>
      </c>
      <c r="AM65" s="65">
        <f t="shared" si="35"/>
        <v>0</v>
      </c>
      <c r="AN65" s="2">
        <f t="shared" si="8"/>
        <v>0</v>
      </c>
      <c r="AO65" s="2">
        <f t="shared" si="9"/>
        <v>0</v>
      </c>
      <c r="AP65" s="2">
        <f t="shared" si="10"/>
        <v>0</v>
      </c>
      <c r="AQ65" s="2">
        <f t="shared" si="11"/>
        <v>0</v>
      </c>
      <c r="AR65" s="65">
        <f t="shared" si="36"/>
        <v>184</v>
      </c>
      <c r="AS65" s="2">
        <f t="shared" si="12"/>
        <v>0</v>
      </c>
      <c r="AT65" s="2">
        <f t="shared" si="13"/>
        <v>0</v>
      </c>
      <c r="AU65" s="2">
        <f t="shared" si="14"/>
        <v>0</v>
      </c>
      <c r="AV65" s="2">
        <f t="shared" si="15"/>
        <v>0</v>
      </c>
      <c r="AW65" s="65" t="e">
        <f t="shared" si="37"/>
        <v>#VALUE!</v>
      </c>
      <c r="AX65" s="2" t="e">
        <f t="shared" si="16"/>
        <v>#VALUE!</v>
      </c>
      <c r="AY65" s="2" t="e">
        <f t="shared" si="17"/>
        <v>#VALUE!</v>
      </c>
      <c r="AZ65" s="2" t="e">
        <f t="shared" si="18"/>
        <v>#VALUE!</v>
      </c>
      <c r="BA65" s="2" t="e">
        <f t="shared" si="19"/>
        <v>#VALUE!</v>
      </c>
      <c r="BB65" s="65" t="e">
        <f t="shared" si="38"/>
        <v>#VALUE!</v>
      </c>
      <c r="BC65" s="2" t="e">
        <f t="shared" si="20"/>
        <v>#VALUE!</v>
      </c>
      <c r="BD65" s="2" t="e">
        <f t="shared" si="21"/>
        <v>#VALUE!</v>
      </c>
      <c r="BE65" s="2" t="e">
        <f t="shared" si="22"/>
        <v>#VALUE!</v>
      </c>
      <c r="BF65" s="2" t="e">
        <f t="shared" si="23"/>
        <v>#VALUE!</v>
      </c>
      <c r="BG65" s="65" t="e">
        <f t="shared" si="39"/>
        <v>#VALUE!</v>
      </c>
      <c r="BH65" s="2" t="e">
        <f t="shared" si="24"/>
        <v>#VALUE!</v>
      </c>
      <c r="BI65" s="2" t="e">
        <f t="shared" si="25"/>
        <v>#VALUE!</v>
      </c>
      <c r="BJ65" s="2" t="e">
        <f t="shared" si="26"/>
        <v>#VALUE!</v>
      </c>
      <c r="BK65" s="2" t="e">
        <f t="shared" si="27"/>
        <v>#VALUE!</v>
      </c>
      <c r="BL65" s="65">
        <f t="shared" si="40"/>
        <v>184</v>
      </c>
      <c r="BM65" s="2">
        <f t="shared" si="28"/>
        <v>0</v>
      </c>
      <c r="BN65" s="2">
        <f t="shared" si="29"/>
        <v>0</v>
      </c>
      <c r="BO65" s="2">
        <f t="shared" si="43"/>
        <v>0</v>
      </c>
      <c r="BP65" s="2">
        <f t="shared" si="31"/>
        <v>0</v>
      </c>
      <c r="BQ65" s="70"/>
      <c r="BR65" s="86"/>
      <c r="BS65" s="86"/>
      <c r="BT65" s="86"/>
    </row>
    <row r="66" spans="1:7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2"/>
      <c r="R66" s="12"/>
      <c r="S66" s="12"/>
      <c r="T66" s="12"/>
      <c r="U66" s="67">
        <f t="shared" si="41"/>
        <v>18.354891834</v>
      </c>
      <c r="V66" s="68">
        <f t="shared" si="42"/>
        <v>18</v>
      </c>
      <c r="W66" s="68">
        <v>1800</v>
      </c>
      <c r="X66" s="72">
        <f t="shared" si="32"/>
        <v>16.98675</v>
      </c>
      <c r="Y66" s="72">
        <v>207.1</v>
      </c>
      <c r="Z66" s="69">
        <v>885</v>
      </c>
      <c r="AA66" s="70">
        <v>1910</v>
      </c>
      <c r="AB66" s="70">
        <v>2795</v>
      </c>
      <c r="AC66" s="65">
        <f t="shared" si="33"/>
        <v>15</v>
      </c>
      <c r="AD66" s="2">
        <f t="shared" si="0"/>
        <v>0</v>
      </c>
      <c r="AE66" s="2">
        <f t="shared" si="1"/>
        <v>0</v>
      </c>
      <c r="AF66" s="2">
        <f t="shared" si="2"/>
        <v>0</v>
      </c>
      <c r="AG66" s="2">
        <f t="shared" si="3"/>
        <v>0</v>
      </c>
      <c r="AH66" s="65">
        <f t="shared" si="34"/>
        <v>0</v>
      </c>
      <c r="AI66" s="2">
        <f t="shared" si="4"/>
        <v>0</v>
      </c>
      <c r="AJ66" s="2">
        <f t="shared" si="5"/>
        <v>0</v>
      </c>
      <c r="AK66" s="2">
        <f t="shared" si="6"/>
        <v>0</v>
      </c>
      <c r="AL66" s="2">
        <f t="shared" si="7"/>
        <v>0</v>
      </c>
      <c r="AM66" s="65">
        <f t="shared" si="35"/>
        <v>0</v>
      </c>
      <c r="AN66" s="2">
        <f t="shared" si="8"/>
        <v>0</v>
      </c>
      <c r="AO66" s="2">
        <f t="shared" si="9"/>
        <v>0</v>
      </c>
      <c r="AP66" s="2">
        <f t="shared" si="10"/>
        <v>0</v>
      </c>
      <c r="AQ66" s="2">
        <f t="shared" si="11"/>
        <v>0</v>
      </c>
      <c r="AR66" s="65">
        <f t="shared" si="36"/>
        <v>184</v>
      </c>
      <c r="AS66" s="2">
        <f t="shared" si="12"/>
        <v>0</v>
      </c>
      <c r="AT66" s="2">
        <f t="shared" si="13"/>
        <v>0</v>
      </c>
      <c r="AU66" s="2">
        <f t="shared" si="14"/>
        <v>0</v>
      </c>
      <c r="AV66" s="2">
        <f t="shared" si="15"/>
        <v>0</v>
      </c>
      <c r="AW66" s="65" t="e">
        <f t="shared" si="37"/>
        <v>#VALUE!</v>
      </c>
      <c r="AX66" s="2" t="e">
        <f t="shared" si="16"/>
        <v>#VALUE!</v>
      </c>
      <c r="AY66" s="2" t="e">
        <f t="shared" si="17"/>
        <v>#VALUE!</v>
      </c>
      <c r="AZ66" s="2" t="e">
        <f t="shared" si="18"/>
        <v>#VALUE!</v>
      </c>
      <c r="BA66" s="2" t="e">
        <f t="shared" si="19"/>
        <v>#VALUE!</v>
      </c>
      <c r="BB66" s="65" t="e">
        <f t="shared" si="38"/>
        <v>#VALUE!</v>
      </c>
      <c r="BC66" s="2" t="e">
        <f t="shared" si="20"/>
        <v>#VALUE!</v>
      </c>
      <c r="BD66" s="2" t="e">
        <f t="shared" si="21"/>
        <v>#VALUE!</v>
      </c>
      <c r="BE66" s="2" t="e">
        <f t="shared" si="22"/>
        <v>#VALUE!</v>
      </c>
      <c r="BF66" s="2" t="e">
        <f t="shared" si="23"/>
        <v>#VALUE!</v>
      </c>
      <c r="BG66" s="65" t="e">
        <f t="shared" si="39"/>
        <v>#VALUE!</v>
      </c>
      <c r="BH66" s="2" t="e">
        <f t="shared" si="24"/>
        <v>#VALUE!</v>
      </c>
      <c r="BI66" s="2" t="e">
        <f t="shared" si="25"/>
        <v>#VALUE!</v>
      </c>
      <c r="BJ66" s="2" t="e">
        <f t="shared" si="26"/>
        <v>#VALUE!</v>
      </c>
      <c r="BK66" s="2" t="e">
        <f t="shared" si="27"/>
        <v>#VALUE!</v>
      </c>
      <c r="BL66" s="65">
        <f t="shared" si="40"/>
        <v>184</v>
      </c>
      <c r="BM66" s="2">
        <f t="shared" si="28"/>
        <v>0</v>
      </c>
      <c r="BN66" s="2">
        <f t="shared" si="29"/>
        <v>0</v>
      </c>
      <c r="BO66" s="2">
        <f t="shared" si="43"/>
        <v>0</v>
      </c>
      <c r="BP66" s="2">
        <f t="shared" si="31"/>
        <v>0</v>
      </c>
      <c r="BQ66" s="70"/>
      <c r="BR66" s="86"/>
      <c r="BS66" s="86"/>
      <c r="BT66" s="86"/>
    </row>
    <row r="67" spans="1:7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2"/>
      <c r="R67" s="12"/>
      <c r="S67" s="12"/>
      <c r="T67" s="12"/>
      <c r="U67" s="67">
        <f t="shared" si="41"/>
        <v>20.394324259999998</v>
      </c>
      <c r="V67" s="68">
        <f t="shared" si="42"/>
        <v>20</v>
      </c>
      <c r="W67" s="68">
        <v>2000</v>
      </c>
      <c r="X67" s="72">
        <f t="shared" si="32"/>
        <v>18.98675</v>
      </c>
      <c r="Y67" s="72">
        <v>212.4</v>
      </c>
      <c r="Z67" s="69">
        <v>909</v>
      </c>
      <c r="AA67" s="70">
        <v>1889</v>
      </c>
      <c r="AB67" s="70">
        <v>2797</v>
      </c>
      <c r="AC67" s="65">
        <f t="shared" si="33"/>
        <v>15</v>
      </c>
      <c r="AD67" s="2">
        <f t="shared" si="0"/>
        <v>0</v>
      </c>
      <c r="AE67" s="2">
        <f t="shared" si="1"/>
        <v>0</v>
      </c>
      <c r="AF67" s="2">
        <f t="shared" si="2"/>
        <v>0</v>
      </c>
      <c r="AG67" s="2">
        <f t="shared" si="3"/>
        <v>0</v>
      </c>
      <c r="AH67" s="65">
        <f t="shared" si="34"/>
        <v>0</v>
      </c>
      <c r="AI67" s="2">
        <f t="shared" si="4"/>
        <v>0</v>
      </c>
      <c r="AJ67" s="2">
        <f t="shared" si="5"/>
        <v>0</v>
      </c>
      <c r="AK67" s="2">
        <f t="shared" si="6"/>
        <v>0</v>
      </c>
      <c r="AL67" s="2">
        <f t="shared" si="7"/>
        <v>0</v>
      </c>
      <c r="AM67" s="65">
        <f t="shared" si="35"/>
        <v>0</v>
      </c>
      <c r="AN67" s="2">
        <f t="shared" si="8"/>
        <v>0</v>
      </c>
      <c r="AO67" s="2">
        <f t="shared" si="9"/>
        <v>0</v>
      </c>
      <c r="AP67" s="2">
        <f t="shared" si="10"/>
        <v>0</v>
      </c>
      <c r="AQ67" s="2">
        <f t="shared" si="11"/>
        <v>0</v>
      </c>
      <c r="AR67" s="65">
        <f t="shared" si="36"/>
        <v>184</v>
      </c>
      <c r="AS67" s="2">
        <f t="shared" si="12"/>
        <v>0</v>
      </c>
      <c r="AT67" s="2">
        <f t="shared" si="13"/>
        <v>0</v>
      </c>
      <c r="AU67" s="2">
        <f t="shared" si="14"/>
        <v>0</v>
      </c>
      <c r="AV67" s="2">
        <f t="shared" si="15"/>
        <v>0</v>
      </c>
      <c r="AW67" s="65" t="e">
        <f t="shared" si="37"/>
        <v>#VALUE!</v>
      </c>
      <c r="AX67" s="2" t="e">
        <f t="shared" si="16"/>
        <v>#VALUE!</v>
      </c>
      <c r="AY67" s="2" t="e">
        <f t="shared" si="17"/>
        <v>#VALUE!</v>
      </c>
      <c r="AZ67" s="2" t="e">
        <f t="shared" si="18"/>
        <v>#VALUE!</v>
      </c>
      <c r="BA67" s="2" t="e">
        <f t="shared" si="19"/>
        <v>#VALUE!</v>
      </c>
      <c r="BB67" s="65" t="e">
        <f t="shared" si="38"/>
        <v>#VALUE!</v>
      </c>
      <c r="BC67" s="2" t="e">
        <f t="shared" si="20"/>
        <v>#VALUE!</v>
      </c>
      <c r="BD67" s="2" t="e">
        <f t="shared" si="21"/>
        <v>#VALUE!</v>
      </c>
      <c r="BE67" s="2" t="e">
        <f t="shared" si="22"/>
        <v>#VALUE!</v>
      </c>
      <c r="BF67" s="2" t="e">
        <f t="shared" si="23"/>
        <v>#VALUE!</v>
      </c>
      <c r="BG67" s="65" t="e">
        <f t="shared" si="39"/>
        <v>#VALUE!</v>
      </c>
      <c r="BH67" s="2" t="e">
        <f t="shared" si="24"/>
        <v>#VALUE!</v>
      </c>
      <c r="BI67" s="2" t="e">
        <f t="shared" si="25"/>
        <v>#VALUE!</v>
      </c>
      <c r="BJ67" s="2" t="e">
        <f t="shared" si="26"/>
        <v>#VALUE!</v>
      </c>
      <c r="BK67" s="2" t="e">
        <f t="shared" si="27"/>
        <v>#VALUE!</v>
      </c>
      <c r="BL67" s="65">
        <f t="shared" si="40"/>
        <v>184</v>
      </c>
      <c r="BM67" s="2">
        <f t="shared" si="28"/>
        <v>0</v>
      </c>
      <c r="BN67" s="2">
        <f t="shared" si="29"/>
        <v>0</v>
      </c>
      <c r="BO67" s="2">
        <f t="shared" si="43"/>
        <v>0</v>
      </c>
      <c r="BP67" s="2">
        <f t="shared" si="31"/>
        <v>0</v>
      </c>
      <c r="BQ67" s="70"/>
      <c r="BR67" s="86"/>
      <c r="BS67" s="86"/>
      <c r="BT67" s="86"/>
    </row>
    <row r="68" spans="1:7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2"/>
      <c r="R68" s="12"/>
      <c r="S68" s="12"/>
      <c r="T68" s="12"/>
      <c r="U68" s="67">
        <f t="shared" si="41"/>
        <v>21.414040473</v>
      </c>
      <c r="V68" s="68">
        <f t="shared" si="42"/>
        <v>21</v>
      </c>
      <c r="W68" s="68">
        <v>2100</v>
      </c>
      <c r="X68" s="72">
        <f t="shared" si="32"/>
        <v>19.98675</v>
      </c>
      <c r="Y68" s="72">
        <v>214.9</v>
      </c>
      <c r="Z68" s="69">
        <v>920</v>
      </c>
      <c r="AA68" s="70">
        <v>1878</v>
      </c>
      <c r="AB68" s="70">
        <v>2798</v>
      </c>
      <c r="AC68" s="65">
        <f t="shared" si="33"/>
        <v>15</v>
      </c>
      <c r="AD68" s="2">
        <f t="shared" si="0"/>
        <v>0</v>
      </c>
      <c r="AE68" s="2">
        <f t="shared" si="1"/>
        <v>0</v>
      </c>
      <c r="AF68" s="2">
        <f t="shared" si="2"/>
        <v>0</v>
      </c>
      <c r="AG68" s="2">
        <f t="shared" si="3"/>
        <v>0</v>
      </c>
      <c r="AH68" s="65">
        <f t="shared" si="34"/>
        <v>0</v>
      </c>
      <c r="AI68" s="2">
        <f t="shared" si="4"/>
        <v>0</v>
      </c>
      <c r="AJ68" s="2">
        <f t="shared" si="5"/>
        <v>0</v>
      </c>
      <c r="AK68" s="2">
        <f t="shared" si="6"/>
        <v>0</v>
      </c>
      <c r="AL68" s="2">
        <f t="shared" si="7"/>
        <v>0</v>
      </c>
      <c r="AM68" s="65">
        <f t="shared" si="35"/>
        <v>0</v>
      </c>
      <c r="AN68" s="2">
        <f t="shared" si="8"/>
        <v>0</v>
      </c>
      <c r="AO68" s="2">
        <f t="shared" si="9"/>
        <v>0</v>
      </c>
      <c r="AP68" s="2">
        <f t="shared" si="10"/>
        <v>0</v>
      </c>
      <c r="AQ68" s="2">
        <f t="shared" si="11"/>
        <v>0</v>
      </c>
      <c r="AR68" s="65">
        <f t="shared" si="36"/>
        <v>184</v>
      </c>
      <c r="AS68" s="2">
        <f t="shared" si="12"/>
        <v>0</v>
      </c>
      <c r="AT68" s="2">
        <f t="shared" si="13"/>
        <v>0</v>
      </c>
      <c r="AU68" s="2">
        <f t="shared" si="14"/>
        <v>0</v>
      </c>
      <c r="AV68" s="2">
        <f t="shared" si="15"/>
        <v>0</v>
      </c>
      <c r="AW68" s="65" t="e">
        <f t="shared" si="37"/>
        <v>#VALUE!</v>
      </c>
      <c r="AX68" s="2" t="e">
        <f t="shared" si="16"/>
        <v>#VALUE!</v>
      </c>
      <c r="AY68" s="2" t="e">
        <f t="shared" si="17"/>
        <v>#VALUE!</v>
      </c>
      <c r="AZ68" s="2" t="e">
        <f t="shared" si="18"/>
        <v>#VALUE!</v>
      </c>
      <c r="BA68" s="2" t="e">
        <f t="shared" si="19"/>
        <v>#VALUE!</v>
      </c>
      <c r="BB68" s="65" t="e">
        <f t="shared" si="38"/>
        <v>#VALUE!</v>
      </c>
      <c r="BC68" s="2" t="e">
        <f t="shared" si="20"/>
        <v>#VALUE!</v>
      </c>
      <c r="BD68" s="2" t="e">
        <f t="shared" si="21"/>
        <v>#VALUE!</v>
      </c>
      <c r="BE68" s="2" t="e">
        <f t="shared" si="22"/>
        <v>#VALUE!</v>
      </c>
      <c r="BF68" s="2" t="e">
        <f t="shared" si="23"/>
        <v>#VALUE!</v>
      </c>
      <c r="BG68" s="65" t="e">
        <f t="shared" si="39"/>
        <v>#VALUE!</v>
      </c>
      <c r="BH68" s="2" t="e">
        <f t="shared" si="24"/>
        <v>#VALUE!</v>
      </c>
      <c r="BI68" s="2" t="e">
        <f t="shared" si="25"/>
        <v>#VALUE!</v>
      </c>
      <c r="BJ68" s="2" t="e">
        <f t="shared" si="26"/>
        <v>#VALUE!</v>
      </c>
      <c r="BK68" s="2" t="e">
        <f t="shared" si="27"/>
        <v>#VALUE!</v>
      </c>
      <c r="BL68" s="65">
        <f t="shared" si="40"/>
        <v>184</v>
      </c>
      <c r="BM68" s="2">
        <f t="shared" si="28"/>
        <v>0</v>
      </c>
      <c r="BN68" s="2">
        <f t="shared" si="29"/>
        <v>0</v>
      </c>
      <c r="BO68" s="2">
        <f t="shared" si="43"/>
        <v>0</v>
      </c>
      <c r="BP68" s="2">
        <f t="shared" si="31"/>
        <v>0</v>
      </c>
      <c r="BQ68" s="70"/>
      <c r="BR68" s="86"/>
      <c r="BS68" s="86"/>
      <c r="BT68" s="86"/>
    </row>
    <row r="69" spans="1:7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2"/>
      <c r="R69" s="12"/>
      <c r="S69" s="12"/>
      <c r="T69" s="12"/>
      <c r="U69" s="67">
        <f t="shared" si="41"/>
        <v>23.453472898999998</v>
      </c>
      <c r="V69" s="68">
        <f t="shared" si="42"/>
        <v>23</v>
      </c>
      <c r="W69" s="68">
        <v>2300</v>
      </c>
      <c r="X69" s="72">
        <f t="shared" si="32"/>
        <v>21.98675</v>
      </c>
      <c r="Y69" s="72">
        <v>219.6</v>
      </c>
      <c r="Z69" s="69">
        <v>942</v>
      </c>
      <c r="AA69" s="70">
        <v>1858</v>
      </c>
      <c r="AB69" s="70">
        <v>2800</v>
      </c>
      <c r="AC69" s="65">
        <f t="shared" si="33"/>
        <v>15</v>
      </c>
      <c r="AD69" s="2">
        <f t="shared" si="0"/>
        <v>0</v>
      </c>
      <c r="AE69" s="2">
        <f t="shared" si="1"/>
        <v>0</v>
      </c>
      <c r="AF69" s="2">
        <f t="shared" si="2"/>
        <v>0</v>
      </c>
      <c r="AG69" s="2">
        <f t="shared" si="3"/>
        <v>0</v>
      </c>
      <c r="AH69" s="65">
        <f t="shared" si="34"/>
        <v>0</v>
      </c>
      <c r="AI69" s="2">
        <f t="shared" si="4"/>
        <v>0</v>
      </c>
      <c r="AJ69" s="2">
        <f t="shared" si="5"/>
        <v>0</v>
      </c>
      <c r="AK69" s="2">
        <f t="shared" si="6"/>
        <v>0</v>
      </c>
      <c r="AL69" s="2">
        <f t="shared" si="7"/>
        <v>0</v>
      </c>
      <c r="AM69" s="65">
        <f t="shared" si="35"/>
        <v>0</v>
      </c>
      <c r="AN69" s="2">
        <f t="shared" si="8"/>
        <v>0</v>
      </c>
      <c r="AO69" s="2">
        <f t="shared" si="9"/>
        <v>0</v>
      </c>
      <c r="AP69" s="2">
        <f t="shared" si="10"/>
        <v>0</v>
      </c>
      <c r="AQ69" s="2">
        <f t="shared" si="11"/>
        <v>0</v>
      </c>
      <c r="AR69" s="65">
        <f t="shared" si="36"/>
        <v>184</v>
      </c>
      <c r="AS69" s="2">
        <f t="shared" si="12"/>
        <v>0</v>
      </c>
      <c r="AT69" s="2">
        <f t="shared" si="13"/>
        <v>0</v>
      </c>
      <c r="AU69" s="2">
        <f t="shared" si="14"/>
        <v>0</v>
      </c>
      <c r="AV69" s="2">
        <f t="shared" si="15"/>
        <v>0</v>
      </c>
      <c r="AW69" s="65" t="e">
        <f t="shared" si="37"/>
        <v>#VALUE!</v>
      </c>
      <c r="AX69" s="2" t="e">
        <f t="shared" si="16"/>
        <v>#VALUE!</v>
      </c>
      <c r="AY69" s="2" t="e">
        <f t="shared" si="17"/>
        <v>#VALUE!</v>
      </c>
      <c r="AZ69" s="2" t="e">
        <f t="shared" si="18"/>
        <v>#VALUE!</v>
      </c>
      <c r="BA69" s="2" t="e">
        <f t="shared" si="19"/>
        <v>#VALUE!</v>
      </c>
      <c r="BB69" s="65" t="e">
        <f t="shared" si="38"/>
        <v>#VALUE!</v>
      </c>
      <c r="BC69" s="2" t="e">
        <f t="shared" si="20"/>
        <v>#VALUE!</v>
      </c>
      <c r="BD69" s="2" t="e">
        <f t="shared" si="21"/>
        <v>#VALUE!</v>
      </c>
      <c r="BE69" s="2" t="e">
        <f t="shared" si="22"/>
        <v>#VALUE!</v>
      </c>
      <c r="BF69" s="2" t="e">
        <f t="shared" si="23"/>
        <v>#VALUE!</v>
      </c>
      <c r="BG69" s="65" t="e">
        <f t="shared" si="39"/>
        <v>#VALUE!</v>
      </c>
      <c r="BH69" s="2" t="e">
        <f t="shared" si="24"/>
        <v>#VALUE!</v>
      </c>
      <c r="BI69" s="2" t="e">
        <f t="shared" si="25"/>
        <v>#VALUE!</v>
      </c>
      <c r="BJ69" s="2" t="e">
        <f t="shared" si="26"/>
        <v>#VALUE!</v>
      </c>
      <c r="BK69" s="2" t="e">
        <f t="shared" si="27"/>
        <v>#VALUE!</v>
      </c>
      <c r="BL69" s="65">
        <f t="shared" si="40"/>
        <v>184</v>
      </c>
      <c r="BM69" s="2">
        <f t="shared" si="28"/>
        <v>0</v>
      </c>
      <c r="BN69" s="2">
        <f t="shared" si="29"/>
        <v>0</v>
      </c>
      <c r="BO69" s="2">
        <f t="shared" si="43"/>
        <v>0</v>
      </c>
      <c r="BP69" s="2">
        <f t="shared" si="31"/>
        <v>0</v>
      </c>
      <c r="BQ69" s="70"/>
      <c r="BR69" s="86"/>
      <c r="BS69" s="86"/>
      <c r="BT69" s="86"/>
    </row>
    <row r="70" spans="1:7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2"/>
      <c r="R70" s="12"/>
      <c r="S70" s="12"/>
      <c r="T70" s="12"/>
      <c r="U70" s="67">
        <f t="shared" si="41"/>
        <v>24.473189112</v>
      </c>
      <c r="V70" s="68">
        <f t="shared" si="42"/>
        <v>24</v>
      </c>
      <c r="W70" s="68">
        <v>2400</v>
      </c>
      <c r="X70" s="72">
        <f t="shared" si="32"/>
        <v>22.98675</v>
      </c>
      <c r="Y70" s="72">
        <v>221.8</v>
      </c>
      <c r="Z70" s="69">
        <v>952</v>
      </c>
      <c r="AA70" s="70">
        <v>1849</v>
      </c>
      <c r="AB70" s="70">
        <v>2800</v>
      </c>
      <c r="AC70" s="65">
        <f t="shared" si="33"/>
        <v>15</v>
      </c>
      <c r="AD70" s="2">
        <f t="shared" si="0"/>
        <v>0</v>
      </c>
      <c r="AE70" s="2">
        <f t="shared" si="1"/>
        <v>0</v>
      </c>
      <c r="AF70" s="2">
        <f t="shared" si="2"/>
        <v>0</v>
      </c>
      <c r="AG70" s="2">
        <f t="shared" si="3"/>
        <v>0</v>
      </c>
      <c r="AH70" s="65">
        <f t="shared" si="34"/>
        <v>0</v>
      </c>
      <c r="AI70" s="2">
        <f t="shared" si="4"/>
        <v>0</v>
      </c>
      <c r="AJ70" s="2">
        <f t="shared" si="5"/>
        <v>0</v>
      </c>
      <c r="AK70" s="2">
        <f t="shared" si="6"/>
        <v>0</v>
      </c>
      <c r="AL70" s="2">
        <f t="shared" si="7"/>
        <v>0</v>
      </c>
      <c r="AM70" s="65">
        <f t="shared" si="35"/>
        <v>0</v>
      </c>
      <c r="AN70" s="2">
        <f t="shared" si="8"/>
        <v>0</v>
      </c>
      <c r="AO70" s="2">
        <f t="shared" si="9"/>
        <v>0</v>
      </c>
      <c r="AP70" s="2">
        <f t="shared" si="10"/>
        <v>0</v>
      </c>
      <c r="AQ70" s="2">
        <f t="shared" si="11"/>
        <v>0</v>
      </c>
      <c r="AR70" s="65">
        <f t="shared" si="36"/>
        <v>184</v>
      </c>
      <c r="AS70" s="2">
        <f t="shared" si="12"/>
        <v>0</v>
      </c>
      <c r="AT70" s="2">
        <f t="shared" si="13"/>
        <v>0</v>
      </c>
      <c r="AU70" s="2">
        <f t="shared" si="14"/>
        <v>0</v>
      </c>
      <c r="AV70" s="2">
        <f t="shared" si="15"/>
        <v>0</v>
      </c>
      <c r="AW70" s="65" t="e">
        <f t="shared" si="37"/>
        <v>#VALUE!</v>
      </c>
      <c r="AX70" s="2" t="e">
        <f t="shared" si="16"/>
        <v>#VALUE!</v>
      </c>
      <c r="AY70" s="2" t="e">
        <f t="shared" si="17"/>
        <v>#VALUE!</v>
      </c>
      <c r="AZ70" s="2" t="e">
        <f t="shared" si="18"/>
        <v>#VALUE!</v>
      </c>
      <c r="BA70" s="2" t="e">
        <f t="shared" si="19"/>
        <v>#VALUE!</v>
      </c>
      <c r="BB70" s="65" t="e">
        <f t="shared" si="38"/>
        <v>#VALUE!</v>
      </c>
      <c r="BC70" s="2" t="e">
        <f t="shared" si="20"/>
        <v>#VALUE!</v>
      </c>
      <c r="BD70" s="2" t="e">
        <f t="shared" si="21"/>
        <v>#VALUE!</v>
      </c>
      <c r="BE70" s="2" t="e">
        <f t="shared" si="22"/>
        <v>#VALUE!</v>
      </c>
      <c r="BF70" s="2" t="e">
        <f t="shared" si="23"/>
        <v>#VALUE!</v>
      </c>
      <c r="BG70" s="65" t="e">
        <f t="shared" si="39"/>
        <v>#VALUE!</v>
      </c>
      <c r="BH70" s="2" t="e">
        <f t="shared" si="24"/>
        <v>#VALUE!</v>
      </c>
      <c r="BI70" s="2" t="e">
        <f t="shared" si="25"/>
        <v>#VALUE!</v>
      </c>
      <c r="BJ70" s="2" t="e">
        <f t="shared" si="26"/>
        <v>#VALUE!</v>
      </c>
      <c r="BK70" s="2" t="e">
        <f t="shared" si="27"/>
        <v>#VALUE!</v>
      </c>
      <c r="BL70" s="65">
        <f t="shared" si="40"/>
        <v>184</v>
      </c>
      <c r="BM70" s="2">
        <f t="shared" si="28"/>
        <v>0</v>
      </c>
      <c r="BN70" s="2">
        <f t="shared" si="29"/>
        <v>0</v>
      </c>
      <c r="BO70" s="2">
        <f t="shared" si="43"/>
        <v>0</v>
      </c>
      <c r="BP70" s="2">
        <f t="shared" si="31"/>
        <v>0</v>
      </c>
      <c r="BQ70" s="70"/>
      <c r="BR70" s="86"/>
      <c r="BS70" s="86"/>
      <c r="BT70" s="86"/>
    </row>
    <row r="71" spans="1:7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2"/>
      <c r="R71" s="12"/>
      <c r="S71" s="12"/>
      <c r="T71" s="12"/>
      <c r="U71" s="67">
        <f t="shared" si="41"/>
        <v>26.512621537999998</v>
      </c>
      <c r="V71" s="68">
        <f t="shared" si="42"/>
        <v>26</v>
      </c>
      <c r="W71" s="68">
        <v>2600</v>
      </c>
      <c r="X71" s="72">
        <f t="shared" si="32"/>
        <v>24.98675</v>
      </c>
      <c r="Y71" s="72">
        <v>226</v>
      </c>
      <c r="Z71" s="69">
        <v>972</v>
      </c>
      <c r="AA71" s="70">
        <v>1830</v>
      </c>
      <c r="AB71" s="70">
        <v>2801</v>
      </c>
      <c r="AC71" s="65">
        <f t="shared" si="33"/>
        <v>15</v>
      </c>
      <c r="AD71" s="2">
        <f t="shared" si="0"/>
        <v>0</v>
      </c>
      <c r="AE71" s="2">
        <f t="shared" si="1"/>
        <v>0</v>
      </c>
      <c r="AF71" s="2">
        <f t="shared" si="2"/>
        <v>0</v>
      </c>
      <c r="AG71" s="2">
        <f t="shared" si="3"/>
        <v>0</v>
      </c>
      <c r="AH71" s="65">
        <f t="shared" si="34"/>
        <v>0</v>
      </c>
      <c r="AI71" s="2">
        <f t="shared" si="4"/>
        <v>0</v>
      </c>
      <c r="AJ71" s="2">
        <f t="shared" si="5"/>
        <v>0</v>
      </c>
      <c r="AK71" s="2">
        <f t="shared" si="6"/>
        <v>0</v>
      </c>
      <c r="AL71" s="2">
        <f t="shared" si="7"/>
        <v>0</v>
      </c>
      <c r="AM71" s="65">
        <f t="shared" si="35"/>
        <v>0</v>
      </c>
      <c r="AN71" s="2">
        <f t="shared" si="8"/>
        <v>0</v>
      </c>
      <c r="AO71" s="2">
        <f t="shared" si="9"/>
        <v>0</v>
      </c>
      <c r="AP71" s="2">
        <f t="shared" si="10"/>
        <v>0</v>
      </c>
      <c r="AQ71" s="2">
        <f t="shared" si="11"/>
        <v>0</v>
      </c>
      <c r="AR71" s="65">
        <f t="shared" si="36"/>
        <v>184</v>
      </c>
      <c r="AS71" s="2">
        <f t="shared" si="12"/>
        <v>0</v>
      </c>
      <c r="AT71" s="2">
        <f t="shared" si="13"/>
        <v>0</v>
      </c>
      <c r="AU71" s="2">
        <f t="shared" si="14"/>
        <v>0</v>
      </c>
      <c r="AV71" s="2">
        <f t="shared" si="15"/>
        <v>0</v>
      </c>
      <c r="AW71" s="65" t="e">
        <f t="shared" si="37"/>
        <v>#VALUE!</v>
      </c>
      <c r="AX71" s="2" t="e">
        <f t="shared" si="16"/>
        <v>#VALUE!</v>
      </c>
      <c r="AY71" s="2" t="e">
        <f t="shared" si="17"/>
        <v>#VALUE!</v>
      </c>
      <c r="AZ71" s="2" t="e">
        <f t="shared" si="18"/>
        <v>#VALUE!</v>
      </c>
      <c r="BA71" s="2" t="e">
        <f t="shared" si="19"/>
        <v>#VALUE!</v>
      </c>
      <c r="BB71" s="65" t="e">
        <f t="shared" si="38"/>
        <v>#VALUE!</v>
      </c>
      <c r="BC71" s="2" t="e">
        <f t="shared" si="20"/>
        <v>#VALUE!</v>
      </c>
      <c r="BD71" s="2" t="e">
        <f t="shared" si="21"/>
        <v>#VALUE!</v>
      </c>
      <c r="BE71" s="2" t="e">
        <f t="shared" si="22"/>
        <v>#VALUE!</v>
      </c>
      <c r="BF71" s="2" t="e">
        <f t="shared" si="23"/>
        <v>#VALUE!</v>
      </c>
      <c r="BG71" s="65" t="e">
        <f t="shared" si="39"/>
        <v>#VALUE!</v>
      </c>
      <c r="BH71" s="2" t="e">
        <f t="shared" si="24"/>
        <v>#VALUE!</v>
      </c>
      <c r="BI71" s="2" t="e">
        <f t="shared" si="25"/>
        <v>#VALUE!</v>
      </c>
      <c r="BJ71" s="2" t="e">
        <f t="shared" si="26"/>
        <v>#VALUE!</v>
      </c>
      <c r="BK71" s="2" t="e">
        <f t="shared" si="27"/>
        <v>#VALUE!</v>
      </c>
      <c r="BL71" s="65">
        <f t="shared" si="40"/>
        <v>184</v>
      </c>
      <c r="BM71" s="2">
        <f t="shared" si="28"/>
        <v>0</v>
      </c>
      <c r="BN71" s="2">
        <f t="shared" si="29"/>
        <v>0</v>
      </c>
      <c r="BO71" s="2">
        <f t="shared" si="43"/>
        <v>0</v>
      </c>
      <c r="BP71" s="2">
        <f t="shared" si="31"/>
        <v>0</v>
      </c>
      <c r="BQ71" s="70"/>
      <c r="BR71" s="86"/>
      <c r="BS71" s="86"/>
      <c r="BT71" s="86"/>
    </row>
    <row r="72" spans="1:7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2"/>
      <c r="R72" s="12"/>
      <c r="S72" s="12"/>
      <c r="T72" s="12"/>
      <c r="U72" s="67">
        <f t="shared" si="41"/>
        <v>27.532337750999996</v>
      </c>
      <c r="V72" s="68">
        <f t="shared" si="42"/>
        <v>27</v>
      </c>
      <c r="W72" s="68">
        <v>2700</v>
      </c>
      <c r="X72" s="72">
        <f t="shared" si="32"/>
        <v>25.98675</v>
      </c>
      <c r="Y72" s="72">
        <v>228.1</v>
      </c>
      <c r="Z72" s="69">
        <v>981</v>
      </c>
      <c r="AA72" s="70">
        <v>1821</v>
      </c>
      <c r="AB72" s="70">
        <v>2802</v>
      </c>
      <c r="AC72" s="65">
        <f t="shared" si="33"/>
        <v>15</v>
      </c>
      <c r="AD72" s="2">
        <f t="shared" si="0"/>
        <v>0</v>
      </c>
      <c r="AE72" s="2">
        <f t="shared" si="1"/>
        <v>0</v>
      </c>
      <c r="AF72" s="2">
        <f t="shared" si="2"/>
        <v>0</v>
      </c>
      <c r="AG72" s="2">
        <f t="shared" si="3"/>
        <v>0</v>
      </c>
      <c r="AH72" s="65">
        <f t="shared" si="34"/>
        <v>0</v>
      </c>
      <c r="AI72" s="2">
        <f t="shared" si="4"/>
        <v>0</v>
      </c>
      <c r="AJ72" s="2">
        <f t="shared" si="5"/>
        <v>0</v>
      </c>
      <c r="AK72" s="2">
        <f t="shared" si="6"/>
        <v>0</v>
      </c>
      <c r="AL72" s="2">
        <f t="shared" si="7"/>
        <v>0</v>
      </c>
      <c r="AM72" s="65">
        <f t="shared" si="35"/>
        <v>0</v>
      </c>
      <c r="AN72" s="2">
        <f t="shared" si="8"/>
        <v>0</v>
      </c>
      <c r="AO72" s="2">
        <f t="shared" si="9"/>
        <v>0</v>
      </c>
      <c r="AP72" s="2">
        <f t="shared" si="10"/>
        <v>0</v>
      </c>
      <c r="AQ72" s="2">
        <f t="shared" si="11"/>
        <v>0</v>
      </c>
      <c r="AR72" s="65">
        <f t="shared" si="36"/>
        <v>184</v>
      </c>
      <c r="AS72" s="2">
        <f t="shared" si="12"/>
        <v>0</v>
      </c>
      <c r="AT72" s="2">
        <f t="shared" si="13"/>
        <v>0</v>
      </c>
      <c r="AU72" s="2">
        <f t="shared" si="14"/>
        <v>0</v>
      </c>
      <c r="AV72" s="2">
        <f t="shared" si="15"/>
        <v>0</v>
      </c>
      <c r="AW72" s="65" t="e">
        <f t="shared" si="37"/>
        <v>#VALUE!</v>
      </c>
      <c r="AX72" s="2" t="e">
        <f t="shared" si="16"/>
        <v>#VALUE!</v>
      </c>
      <c r="AY72" s="2" t="e">
        <f t="shared" si="17"/>
        <v>#VALUE!</v>
      </c>
      <c r="AZ72" s="2" t="e">
        <f t="shared" si="18"/>
        <v>#VALUE!</v>
      </c>
      <c r="BA72" s="2" t="e">
        <f t="shared" si="19"/>
        <v>#VALUE!</v>
      </c>
      <c r="BB72" s="65" t="e">
        <f t="shared" si="38"/>
        <v>#VALUE!</v>
      </c>
      <c r="BC72" s="2" t="e">
        <f t="shared" si="20"/>
        <v>#VALUE!</v>
      </c>
      <c r="BD72" s="2" t="e">
        <f t="shared" si="21"/>
        <v>#VALUE!</v>
      </c>
      <c r="BE72" s="2" t="e">
        <f t="shared" si="22"/>
        <v>#VALUE!</v>
      </c>
      <c r="BF72" s="2" t="e">
        <f t="shared" si="23"/>
        <v>#VALUE!</v>
      </c>
      <c r="BG72" s="65" t="e">
        <f t="shared" si="39"/>
        <v>#VALUE!</v>
      </c>
      <c r="BH72" s="2" t="e">
        <f t="shared" si="24"/>
        <v>#VALUE!</v>
      </c>
      <c r="BI72" s="2" t="e">
        <f t="shared" si="25"/>
        <v>#VALUE!</v>
      </c>
      <c r="BJ72" s="2" t="e">
        <f t="shared" si="26"/>
        <v>#VALUE!</v>
      </c>
      <c r="BK72" s="2" t="e">
        <f t="shared" si="27"/>
        <v>#VALUE!</v>
      </c>
      <c r="BL72" s="65">
        <f t="shared" si="40"/>
        <v>184</v>
      </c>
      <c r="BM72" s="2">
        <f t="shared" si="28"/>
        <v>0</v>
      </c>
      <c r="BN72" s="2">
        <f t="shared" si="29"/>
        <v>0</v>
      </c>
      <c r="BO72" s="2">
        <f t="shared" si="43"/>
        <v>0</v>
      </c>
      <c r="BP72" s="2">
        <f t="shared" si="31"/>
        <v>0</v>
      </c>
      <c r="BQ72" s="70"/>
      <c r="BR72" s="86"/>
      <c r="BS72" s="86"/>
      <c r="BT72" s="86"/>
    </row>
    <row r="73" spans="1:7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2"/>
      <c r="R73" s="12"/>
      <c r="S73" s="12"/>
      <c r="T73" s="12"/>
      <c r="U73" s="67">
        <f t="shared" si="41"/>
        <v>29.571770176999998</v>
      </c>
      <c r="V73" s="68">
        <f t="shared" si="42"/>
        <v>29</v>
      </c>
      <c r="W73" s="68">
        <v>2900</v>
      </c>
      <c r="X73" s="72">
        <f t="shared" si="32"/>
        <v>27.98675</v>
      </c>
      <c r="Y73" s="72">
        <v>232</v>
      </c>
      <c r="Z73" s="69">
        <v>1000</v>
      </c>
      <c r="AA73" s="70">
        <v>1803</v>
      </c>
      <c r="AB73" s="70">
        <v>2802</v>
      </c>
      <c r="AC73" s="65">
        <f t="shared" si="33"/>
        <v>15</v>
      </c>
      <c r="AD73" s="2">
        <f t="shared" si="0"/>
        <v>0</v>
      </c>
      <c r="AE73" s="2">
        <f t="shared" si="1"/>
        <v>0</v>
      </c>
      <c r="AF73" s="2">
        <f t="shared" si="2"/>
        <v>0</v>
      </c>
      <c r="AG73" s="2">
        <f t="shared" si="3"/>
        <v>0</v>
      </c>
      <c r="AH73" s="65">
        <f t="shared" si="34"/>
        <v>0</v>
      </c>
      <c r="AI73" s="2">
        <f t="shared" si="4"/>
        <v>0</v>
      </c>
      <c r="AJ73" s="2">
        <f t="shared" si="5"/>
        <v>0</v>
      </c>
      <c r="AK73" s="2">
        <f t="shared" si="6"/>
        <v>0</v>
      </c>
      <c r="AL73" s="2">
        <f t="shared" si="7"/>
        <v>0</v>
      </c>
      <c r="AM73" s="65">
        <f t="shared" si="35"/>
        <v>0</v>
      </c>
      <c r="AN73" s="2">
        <f t="shared" si="8"/>
        <v>0</v>
      </c>
      <c r="AO73" s="2">
        <f t="shared" si="9"/>
        <v>0</v>
      </c>
      <c r="AP73" s="2">
        <f t="shared" si="10"/>
        <v>0</v>
      </c>
      <c r="AQ73" s="2">
        <f t="shared" si="11"/>
        <v>0</v>
      </c>
      <c r="AR73" s="65">
        <f t="shared" si="36"/>
        <v>184</v>
      </c>
      <c r="AS73" s="2">
        <f t="shared" si="12"/>
        <v>0</v>
      </c>
      <c r="AT73" s="2">
        <f t="shared" si="13"/>
        <v>0</v>
      </c>
      <c r="AU73" s="2">
        <f t="shared" si="14"/>
        <v>0</v>
      </c>
      <c r="AV73" s="2">
        <f t="shared" si="15"/>
        <v>0</v>
      </c>
      <c r="AW73" s="65" t="e">
        <f t="shared" si="37"/>
        <v>#VALUE!</v>
      </c>
      <c r="AX73" s="2" t="e">
        <f t="shared" si="16"/>
        <v>#VALUE!</v>
      </c>
      <c r="AY73" s="2" t="e">
        <f t="shared" si="17"/>
        <v>#VALUE!</v>
      </c>
      <c r="AZ73" s="2" t="e">
        <f t="shared" si="18"/>
        <v>#VALUE!</v>
      </c>
      <c r="BA73" s="2" t="e">
        <f t="shared" si="19"/>
        <v>#VALUE!</v>
      </c>
      <c r="BB73" s="65" t="e">
        <f t="shared" si="38"/>
        <v>#VALUE!</v>
      </c>
      <c r="BC73" s="2" t="e">
        <f t="shared" si="20"/>
        <v>#VALUE!</v>
      </c>
      <c r="BD73" s="2" t="e">
        <f t="shared" si="21"/>
        <v>#VALUE!</v>
      </c>
      <c r="BE73" s="2" t="e">
        <f t="shared" si="22"/>
        <v>#VALUE!</v>
      </c>
      <c r="BF73" s="2" t="e">
        <f t="shared" si="23"/>
        <v>#VALUE!</v>
      </c>
      <c r="BG73" s="65" t="e">
        <f t="shared" si="39"/>
        <v>#VALUE!</v>
      </c>
      <c r="BH73" s="2" t="e">
        <f t="shared" si="24"/>
        <v>#VALUE!</v>
      </c>
      <c r="BI73" s="2" t="e">
        <f t="shared" si="25"/>
        <v>#VALUE!</v>
      </c>
      <c r="BJ73" s="2" t="e">
        <f t="shared" si="26"/>
        <v>#VALUE!</v>
      </c>
      <c r="BK73" s="2" t="e">
        <f t="shared" si="27"/>
        <v>#VALUE!</v>
      </c>
      <c r="BL73" s="65">
        <f t="shared" si="40"/>
        <v>184</v>
      </c>
      <c r="BM73" s="2">
        <f t="shared" si="28"/>
        <v>0</v>
      </c>
      <c r="BN73" s="2">
        <f t="shared" si="29"/>
        <v>0</v>
      </c>
      <c r="BO73" s="2">
        <f t="shared" si="43"/>
        <v>0</v>
      </c>
      <c r="BP73" s="2">
        <f t="shared" si="31"/>
        <v>0</v>
      </c>
      <c r="BQ73" s="70"/>
      <c r="BR73" s="86"/>
      <c r="BS73" s="86"/>
      <c r="BT73" s="86"/>
    </row>
    <row r="74" spans="1:7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2"/>
      <c r="R74" s="12"/>
      <c r="S74" s="12"/>
      <c r="T74" s="12"/>
      <c r="U74" s="67">
        <f t="shared" si="41"/>
        <v>30.591486389999996</v>
      </c>
      <c r="V74" s="68">
        <f t="shared" si="42"/>
        <v>30</v>
      </c>
      <c r="W74" s="68">
        <v>3000</v>
      </c>
      <c r="X74" s="72">
        <f t="shared" si="32"/>
        <v>28.98675</v>
      </c>
      <c r="Y74" s="72">
        <v>233.8</v>
      </c>
      <c r="Z74" s="69">
        <v>1008</v>
      </c>
      <c r="AA74" s="70">
        <v>1794</v>
      </c>
      <c r="AB74" s="70">
        <v>2802</v>
      </c>
      <c r="AC74" s="65">
        <f t="shared" si="33"/>
        <v>15</v>
      </c>
      <c r="AD74" s="2">
        <f t="shared" si="0"/>
        <v>0</v>
      </c>
      <c r="AE74" s="2">
        <f t="shared" si="1"/>
        <v>0</v>
      </c>
      <c r="AF74" s="2">
        <f t="shared" si="2"/>
        <v>0</v>
      </c>
      <c r="AG74" s="2">
        <f t="shared" si="3"/>
        <v>0</v>
      </c>
      <c r="AH74" s="65">
        <f t="shared" si="34"/>
        <v>0</v>
      </c>
      <c r="AI74" s="2">
        <f t="shared" si="4"/>
        <v>0</v>
      </c>
      <c r="AJ74" s="2">
        <f t="shared" si="5"/>
        <v>0</v>
      </c>
      <c r="AK74" s="2">
        <f t="shared" si="6"/>
        <v>0</v>
      </c>
      <c r="AL74" s="2">
        <f t="shared" si="7"/>
        <v>0</v>
      </c>
      <c r="AM74" s="65">
        <f t="shared" si="35"/>
        <v>0</v>
      </c>
      <c r="AN74" s="2">
        <f t="shared" si="8"/>
        <v>0</v>
      </c>
      <c r="AO74" s="2">
        <f t="shared" si="9"/>
        <v>0</v>
      </c>
      <c r="AP74" s="2">
        <f t="shared" si="10"/>
        <v>0</v>
      </c>
      <c r="AQ74" s="2">
        <f t="shared" si="11"/>
        <v>0</v>
      </c>
      <c r="AR74" s="65">
        <f t="shared" si="36"/>
        <v>184</v>
      </c>
      <c r="AS74" s="2">
        <f t="shared" si="12"/>
        <v>0</v>
      </c>
      <c r="AT74" s="2">
        <f t="shared" si="13"/>
        <v>0</v>
      </c>
      <c r="AU74" s="2">
        <f t="shared" si="14"/>
        <v>0</v>
      </c>
      <c r="AV74" s="2">
        <f t="shared" si="15"/>
        <v>0</v>
      </c>
      <c r="AW74" s="65" t="e">
        <f t="shared" si="37"/>
        <v>#VALUE!</v>
      </c>
      <c r="AX74" s="2" t="e">
        <f t="shared" si="16"/>
        <v>#VALUE!</v>
      </c>
      <c r="AY74" s="2" t="e">
        <f t="shared" si="17"/>
        <v>#VALUE!</v>
      </c>
      <c r="AZ74" s="2" t="e">
        <f t="shared" si="18"/>
        <v>#VALUE!</v>
      </c>
      <c r="BA74" s="2" t="e">
        <f t="shared" si="19"/>
        <v>#VALUE!</v>
      </c>
      <c r="BB74" s="65" t="e">
        <f t="shared" si="38"/>
        <v>#VALUE!</v>
      </c>
      <c r="BC74" s="2" t="e">
        <f t="shared" si="20"/>
        <v>#VALUE!</v>
      </c>
      <c r="BD74" s="2" t="e">
        <f t="shared" si="21"/>
        <v>#VALUE!</v>
      </c>
      <c r="BE74" s="2" t="e">
        <f t="shared" si="22"/>
        <v>#VALUE!</v>
      </c>
      <c r="BF74" s="2" t="e">
        <f t="shared" si="23"/>
        <v>#VALUE!</v>
      </c>
      <c r="BG74" s="65" t="e">
        <f t="shared" si="39"/>
        <v>#VALUE!</v>
      </c>
      <c r="BH74" s="2" t="e">
        <f t="shared" si="24"/>
        <v>#VALUE!</v>
      </c>
      <c r="BI74" s="2" t="e">
        <f t="shared" si="25"/>
        <v>#VALUE!</v>
      </c>
      <c r="BJ74" s="2" t="e">
        <f t="shared" si="26"/>
        <v>#VALUE!</v>
      </c>
      <c r="BK74" s="2" t="e">
        <f t="shared" si="27"/>
        <v>#VALUE!</v>
      </c>
      <c r="BL74" s="65">
        <f t="shared" si="40"/>
        <v>184</v>
      </c>
      <c r="BM74" s="2">
        <f t="shared" si="28"/>
        <v>0</v>
      </c>
      <c r="BN74" s="2">
        <f t="shared" si="29"/>
        <v>0</v>
      </c>
      <c r="BO74" s="2">
        <f t="shared" si="43"/>
        <v>0</v>
      </c>
      <c r="BP74" s="2">
        <f t="shared" si="31"/>
        <v>0</v>
      </c>
      <c r="BQ74" s="70"/>
      <c r="BR74" s="86"/>
      <c r="BS74" s="86"/>
      <c r="BT74" s="86"/>
    </row>
    <row r="75" spans="1:7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2"/>
      <c r="R75" s="12"/>
      <c r="S75" s="12"/>
      <c r="T75" s="12"/>
      <c r="U75" s="67">
        <f t="shared" si="41"/>
        <v>32.630918816</v>
      </c>
      <c r="V75" s="68">
        <f t="shared" si="42"/>
        <v>32</v>
      </c>
      <c r="W75" s="68">
        <v>3200</v>
      </c>
      <c r="X75" s="72">
        <f t="shared" si="32"/>
        <v>30.98675</v>
      </c>
      <c r="Y75" s="72">
        <v>237.4</v>
      </c>
      <c r="Z75" s="69">
        <v>1025</v>
      </c>
      <c r="AA75" s="70">
        <v>1779</v>
      </c>
      <c r="AB75" s="70">
        <v>2802</v>
      </c>
      <c r="AC75" s="65">
        <f t="shared" si="33"/>
        <v>15</v>
      </c>
      <c r="AD75" s="2">
        <f t="shared" si="0"/>
        <v>0</v>
      </c>
      <c r="AE75" s="2">
        <f t="shared" si="1"/>
        <v>0</v>
      </c>
      <c r="AF75" s="2">
        <f t="shared" si="2"/>
        <v>0</v>
      </c>
      <c r="AG75" s="2">
        <f t="shared" si="3"/>
        <v>0</v>
      </c>
      <c r="AH75" s="65">
        <f t="shared" si="34"/>
        <v>0</v>
      </c>
      <c r="AI75" s="2">
        <f t="shared" si="4"/>
        <v>0</v>
      </c>
      <c r="AJ75" s="2">
        <f t="shared" si="5"/>
        <v>0</v>
      </c>
      <c r="AK75" s="2">
        <f t="shared" si="6"/>
        <v>0</v>
      </c>
      <c r="AL75" s="2">
        <f t="shared" si="7"/>
        <v>0</v>
      </c>
      <c r="AM75" s="65">
        <f t="shared" si="35"/>
        <v>0</v>
      </c>
      <c r="AN75" s="2">
        <f t="shared" si="8"/>
        <v>0</v>
      </c>
      <c r="AO75" s="2">
        <f t="shared" si="9"/>
        <v>0</v>
      </c>
      <c r="AP75" s="2">
        <f t="shared" si="10"/>
        <v>0</v>
      </c>
      <c r="AQ75" s="2">
        <f t="shared" si="11"/>
        <v>0</v>
      </c>
      <c r="AR75" s="65">
        <f t="shared" si="36"/>
        <v>184</v>
      </c>
      <c r="AS75" s="2">
        <f t="shared" si="12"/>
        <v>0</v>
      </c>
      <c r="AT75" s="2">
        <f t="shared" si="13"/>
        <v>0</v>
      </c>
      <c r="AU75" s="2">
        <f t="shared" si="14"/>
        <v>0</v>
      </c>
      <c r="AV75" s="2">
        <f t="shared" si="15"/>
        <v>0</v>
      </c>
      <c r="AW75" s="65" t="e">
        <f t="shared" si="37"/>
        <v>#VALUE!</v>
      </c>
      <c r="AX75" s="2" t="e">
        <f t="shared" si="16"/>
        <v>#VALUE!</v>
      </c>
      <c r="AY75" s="2" t="e">
        <f t="shared" si="17"/>
        <v>#VALUE!</v>
      </c>
      <c r="AZ75" s="2" t="e">
        <f t="shared" si="18"/>
        <v>#VALUE!</v>
      </c>
      <c r="BA75" s="2" t="e">
        <f t="shared" si="19"/>
        <v>#VALUE!</v>
      </c>
      <c r="BB75" s="65" t="e">
        <f t="shared" si="38"/>
        <v>#VALUE!</v>
      </c>
      <c r="BC75" s="2" t="e">
        <f t="shared" si="20"/>
        <v>#VALUE!</v>
      </c>
      <c r="BD75" s="2" t="e">
        <f t="shared" si="21"/>
        <v>#VALUE!</v>
      </c>
      <c r="BE75" s="2" t="e">
        <f t="shared" si="22"/>
        <v>#VALUE!</v>
      </c>
      <c r="BF75" s="2" t="e">
        <f t="shared" si="23"/>
        <v>#VALUE!</v>
      </c>
      <c r="BG75" s="65" t="e">
        <f t="shared" si="39"/>
        <v>#VALUE!</v>
      </c>
      <c r="BH75" s="2" t="e">
        <f t="shared" si="24"/>
        <v>#VALUE!</v>
      </c>
      <c r="BI75" s="2" t="e">
        <f t="shared" si="25"/>
        <v>#VALUE!</v>
      </c>
      <c r="BJ75" s="2" t="e">
        <f t="shared" si="26"/>
        <v>#VALUE!</v>
      </c>
      <c r="BK75" s="2" t="e">
        <f t="shared" si="27"/>
        <v>#VALUE!</v>
      </c>
      <c r="BL75" s="65">
        <f t="shared" si="40"/>
        <v>184</v>
      </c>
      <c r="BM75" s="2">
        <f t="shared" si="28"/>
        <v>0</v>
      </c>
      <c r="BN75" s="2">
        <f t="shared" si="29"/>
        <v>0</v>
      </c>
      <c r="BO75" s="2">
        <f t="shared" si="43"/>
        <v>0</v>
      </c>
      <c r="BP75" s="2">
        <f t="shared" si="31"/>
        <v>0</v>
      </c>
      <c r="BQ75" s="70"/>
      <c r="BR75" s="86"/>
      <c r="BS75" s="86"/>
      <c r="BT75" s="86"/>
    </row>
    <row r="76" spans="1:7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2"/>
      <c r="R76" s="12"/>
      <c r="S76" s="12"/>
      <c r="T76" s="12"/>
      <c r="U76" s="67">
        <f t="shared" si="41"/>
        <v>34.670351241999995</v>
      </c>
      <c r="V76" s="68">
        <f t="shared" si="42"/>
        <v>34</v>
      </c>
      <c r="W76" s="68">
        <v>3400</v>
      </c>
      <c r="X76" s="72">
        <f t="shared" si="32"/>
        <v>32.98675</v>
      </c>
      <c r="Y76" s="72">
        <v>240.9</v>
      </c>
      <c r="Z76" s="69">
        <v>1042</v>
      </c>
      <c r="AA76" s="70">
        <v>1760</v>
      </c>
      <c r="AB76" s="70">
        <v>2802</v>
      </c>
      <c r="AC76" s="65">
        <f t="shared" si="33"/>
        <v>15</v>
      </c>
      <c r="AD76" s="2">
        <f t="shared" si="0"/>
        <v>0</v>
      </c>
      <c r="AE76" s="2">
        <f t="shared" si="1"/>
        <v>0</v>
      </c>
      <c r="AF76" s="2">
        <f t="shared" si="2"/>
        <v>0</v>
      </c>
      <c r="AG76" s="2">
        <f t="shared" si="3"/>
        <v>0</v>
      </c>
      <c r="AH76" s="65">
        <f t="shared" si="34"/>
        <v>0</v>
      </c>
      <c r="AI76" s="2">
        <f t="shared" si="4"/>
        <v>0</v>
      </c>
      <c r="AJ76" s="2">
        <f t="shared" si="5"/>
        <v>0</v>
      </c>
      <c r="AK76" s="2">
        <f t="shared" si="6"/>
        <v>0</v>
      </c>
      <c r="AL76" s="2">
        <f t="shared" si="7"/>
        <v>0</v>
      </c>
      <c r="AM76" s="65">
        <f t="shared" si="35"/>
        <v>0</v>
      </c>
      <c r="AN76" s="2">
        <f t="shared" si="8"/>
        <v>0</v>
      </c>
      <c r="AO76" s="2">
        <f t="shared" si="9"/>
        <v>0</v>
      </c>
      <c r="AP76" s="2">
        <f t="shared" si="10"/>
        <v>0</v>
      </c>
      <c r="AQ76" s="2">
        <f t="shared" si="11"/>
        <v>0</v>
      </c>
      <c r="AR76" s="65">
        <f t="shared" si="36"/>
        <v>184</v>
      </c>
      <c r="AS76" s="2">
        <f t="shared" si="12"/>
        <v>0</v>
      </c>
      <c r="AT76" s="2">
        <f t="shared" si="13"/>
        <v>0</v>
      </c>
      <c r="AU76" s="2">
        <f t="shared" si="14"/>
        <v>0</v>
      </c>
      <c r="AV76" s="2">
        <f t="shared" si="15"/>
        <v>0</v>
      </c>
      <c r="AW76" s="65" t="e">
        <f t="shared" si="37"/>
        <v>#VALUE!</v>
      </c>
      <c r="AX76" s="2" t="e">
        <f t="shared" si="16"/>
        <v>#VALUE!</v>
      </c>
      <c r="AY76" s="2" t="e">
        <f t="shared" si="17"/>
        <v>#VALUE!</v>
      </c>
      <c r="AZ76" s="2" t="e">
        <f t="shared" si="18"/>
        <v>#VALUE!</v>
      </c>
      <c r="BA76" s="2" t="e">
        <f t="shared" si="19"/>
        <v>#VALUE!</v>
      </c>
      <c r="BB76" s="65" t="e">
        <f t="shared" si="38"/>
        <v>#VALUE!</v>
      </c>
      <c r="BC76" s="2" t="e">
        <f t="shared" si="20"/>
        <v>#VALUE!</v>
      </c>
      <c r="BD76" s="2" t="e">
        <f t="shared" si="21"/>
        <v>#VALUE!</v>
      </c>
      <c r="BE76" s="2" t="e">
        <f t="shared" si="22"/>
        <v>#VALUE!</v>
      </c>
      <c r="BF76" s="2" t="e">
        <f t="shared" si="23"/>
        <v>#VALUE!</v>
      </c>
      <c r="BG76" s="65" t="e">
        <f t="shared" si="39"/>
        <v>#VALUE!</v>
      </c>
      <c r="BH76" s="2" t="e">
        <f t="shared" si="24"/>
        <v>#VALUE!</v>
      </c>
      <c r="BI76" s="2" t="e">
        <f t="shared" si="25"/>
        <v>#VALUE!</v>
      </c>
      <c r="BJ76" s="2" t="e">
        <f t="shared" si="26"/>
        <v>#VALUE!</v>
      </c>
      <c r="BK76" s="2" t="e">
        <f t="shared" si="27"/>
        <v>#VALUE!</v>
      </c>
      <c r="BL76" s="65">
        <f t="shared" si="40"/>
        <v>184</v>
      </c>
      <c r="BM76" s="2">
        <f t="shared" si="28"/>
        <v>0</v>
      </c>
      <c r="BN76" s="2">
        <f t="shared" si="29"/>
        <v>0</v>
      </c>
      <c r="BO76" s="2">
        <f t="shared" si="43"/>
        <v>0</v>
      </c>
      <c r="BP76" s="2">
        <f t="shared" si="31"/>
        <v>0</v>
      </c>
      <c r="BQ76" s="70"/>
      <c r="BR76" s="86"/>
      <c r="BS76" s="86"/>
      <c r="BT76" s="86"/>
    </row>
    <row r="77" spans="1:7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2"/>
      <c r="R77" s="12"/>
      <c r="S77" s="12"/>
      <c r="T77" s="12"/>
      <c r="U77" s="67">
        <f t="shared" si="41"/>
        <v>36.709783668</v>
      </c>
      <c r="V77" s="68">
        <f t="shared" si="42"/>
        <v>36</v>
      </c>
      <c r="W77" s="68">
        <v>3600</v>
      </c>
      <c r="X77" s="72">
        <f t="shared" si="32"/>
        <v>34.98675</v>
      </c>
      <c r="Y77" s="72">
        <v>244.2</v>
      </c>
      <c r="Z77" s="69">
        <v>1058</v>
      </c>
      <c r="AA77" s="70">
        <v>1744</v>
      </c>
      <c r="AB77" s="70">
        <v>2802</v>
      </c>
      <c r="AC77" s="65">
        <f t="shared" si="33"/>
        <v>15</v>
      </c>
      <c r="AD77" s="2">
        <f t="shared" si="0"/>
        <v>0</v>
      </c>
      <c r="AE77" s="2">
        <f t="shared" si="1"/>
        <v>0</v>
      </c>
      <c r="AF77" s="2">
        <f t="shared" si="2"/>
        <v>0</v>
      </c>
      <c r="AG77" s="2">
        <f t="shared" si="3"/>
        <v>0</v>
      </c>
      <c r="AH77" s="65">
        <f t="shared" si="34"/>
        <v>0</v>
      </c>
      <c r="AI77" s="2">
        <f t="shared" si="4"/>
        <v>0</v>
      </c>
      <c r="AJ77" s="2">
        <f t="shared" si="5"/>
        <v>0</v>
      </c>
      <c r="AK77" s="2">
        <f t="shared" si="6"/>
        <v>0</v>
      </c>
      <c r="AL77" s="2">
        <f t="shared" si="7"/>
        <v>0</v>
      </c>
      <c r="AM77" s="65">
        <f t="shared" si="35"/>
        <v>0</v>
      </c>
      <c r="AN77" s="2">
        <f t="shared" si="8"/>
        <v>0</v>
      </c>
      <c r="AO77" s="2">
        <f t="shared" si="9"/>
        <v>0</v>
      </c>
      <c r="AP77" s="2">
        <f t="shared" si="10"/>
        <v>0</v>
      </c>
      <c r="AQ77" s="2">
        <f t="shared" si="11"/>
        <v>0</v>
      </c>
      <c r="AR77" s="65">
        <f t="shared" si="36"/>
        <v>184</v>
      </c>
      <c r="AS77" s="2">
        <f t="shared" si="12"/>
        <v>0</v>
      </c>
      <c r="AT77" s="2">
        <f t="shared" si="13"/>
        <v>0</v>
      </c>
      <c r="AU77" s="2">
        <f t="shared" si="14"/>
        <v>0</v>
      </c>
      <c r="AV77" s="2">
        <f t="shared" si="15"/>
        <v>0</v>
      </c>
      <c r="AW77" s="65" t="e">
        <f t="shared" si="37"/>
        <v>#VALUE!</v>
      </c>
      <c r="AX77" s="2" t="e">
        <f t="shared" si="16"/>
        <v>#VALUE!</v>
      </c>
      <c r="AY77" s="2" t="e">
        <f t="shared" si="17"/>
        <v>#VALUE!</v>
      </c>
      <c r="AZ77" s="2" t="e">
        <f t="shared" si="18"/>
        <v>#VALUE!</v>
      </c>
      <c r="BA77" s="2" t="e">
        <f t="shared" si="19"/>
        <v>#VALUE!</v>
      </c>
      <c r="BB77" s="65" t="e">
        <f t="shared" si="38"/>
        <v>#VALUE!</v>
      </c>
      <c r="BC77" s="2" t="e">
        <f t="shared" si="20"/>
        <v>#VALUE!</v>
      </c>
      <c r="BD77" s="2" t="e">
        <f t="shared" si="21"/>
        <v>#VALUE!</v>
      </c>
      <c r="BE77" s="2" t="e">
        <f t="shared" si="22"/>
        <v>#VALUE!</v>
      </c>
      <c r="BF77" s="2" t="e">
        <f t="shared" si="23"/>
        <v>#VALUE!</v>
      </c>
      <c r="BG77" s="65" t="e">
        <f t="shared" si="39"/>
        <v>#VALUE!</v>
      </c>
      <c r="BH77" s="2" t="e">
        <f t="shared" si="24"/>
        <v>#VALUE!</v>
      </c>
      <c r="BI77" s="2" t="e">
        <f t="shared" si="25"/>
        <v>#VALUE!</v>
      </c>
      <c r="BJ77" s="2" t="e">
        <f t="shared" si="26"/>
        <v>#VALUE!</v>
      </c>
      <c r="BK77" s="2" t="e">
        <f t="shared" si="27"/>
        <v>#VALUE!</v>
      </c>
      <c r="BL77" s="65">
        <f t="shared" si="40"/>
        <v>184</v>
      </c>
      <c r="BM77" s="2">
        <f t="shared" si="28"/>
        <v>0</v>
      </c>
      <c r="BN77" s="2">
        <f t="shared" si="29"/>
        <v>0</v>
      </c>
      <c r="BO77" s="2">
        <f t="shared" si="43"/>
        <v>0</v>
      </c>
      <c r="BP77" s="2">
        <f t="shared" si="31"/>
        <v>0</v>
      </c>
      <c r="BQ77" s="70"/>
      <c r="BR77" s="86"/>
      <c r="BS77" s="86"/>
      <c r="BT77" s="86"/>
    </row>
    <row r="78" spans="1:7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2"/>
      <c r="R78" s="12"/>
      <c r="S78" s="12"/>
      <c r="T78" s="12"/>
      <c r="U78" s="67">
        <f t="shared" si="41"/>
        <v>38.749216094</v>
      </c>
      <c r="V78" s="68">
        <f t="shared" si="42"/>
        <v>38</v>
      </c>
      <c r="W78" s="68">
        <v>3800</v>
      </c>
      <c r="X78" s="72">
        <f t="shared" si="32"/>
        <v>36.98675</v>
      </c>
      <c r="Y78" s="72">
        <v>247.3</v>
      </c>
      <c r="Z78" s="69">
        <v>1073</v>
      </c>
      <c r="AA78" s="70">
        <v>1728</v>
      </c>
      <c r="AB78" s="70">
        <v>2801</v>
      </c>
      <c r="AC78" s="65">
        <f t="shared" si="33"/>
        <v>15</v>
      </c>
      <c r="AD78" s="2">
        <f t="shared" si="0"/>
        <v>0</v>
      </c>
      <c r="AE78" s="2">
        <f t="shared" si="1"/>
        <v>0</v>
      </c>
      <c r="AF78" s="2">
        <f t="shared" si="2"/>
        <v>0</v>
      </c>
      <c r="AG78" s="2">
        <f t="shared" si="3"/>
        <v>0</v>
      </c>
      <c r="AH78" s="65">
        <f t="shared" si="34"/>
        <v>0</v>
      </c>
      <c r="AI78" s="2">
        <f t="shared" si="4"/>
        <v>0</v>
      </c>
      <c r="AJ78" s="2">
        <f t="shared" si="5"/>
        <v>0</v>
      </c>
      <c r="AK78" s="2">
        <f t="shared" si="6"/>
        <v>0</v>
      </c>
      <c r="AL78" s="2">
        <f t="shared" si="7"/>
        <v>0</v>
      </c>
      <c r="AM78" s="65">
        <f t="shared" si="35"/>
        <v>0</v>
      </c>
      <c r="AN78" s="2">
        <f t="shared" si="8"/>
        <v>0</v>
      </c>
      <c r="AO78" s="2">
        <f t="shared" si="9"/>
        <v>0</v>
      </c>
      <c r="AP78" s="2">
        <f t="shared" si="10"/>
        <v>0</v>
      </c>
      <c r="AQ78" s="2">
        <f t="shared" si="11"/>
        <v>0</v>
      </c>
      <c r="AR78" s="65">
        <f t="shared" si="36"/>
        <v>184</v>
      </c>
      <c r="AS78" s="2">
        <f t="shared" si="12"/>
        <v>0</v>
      </c>
      <c r="AT78" s="2">
        <f t="shared" si="13"/>
        <v>0</v>
      </c>
      <c r="AU78" s="2">
        <f t="shared" si="14"/>
        <v>0</v>
      </c>
      <c r="AV78" s="2">
        <f t="shared" si="15"/>
        <v>0</v>
      </c>
      <c r="AW78" s="65" t="e">
        <f t="shared" si="37"/>
        <v>#VALUE!</v>
      </c>
      <c r="AX78" s="2" t="e">
        <f t="shared" si="16"/>
        <v>#VALUE!</v>
      </c>
      <c r="AY78" s="2" t="e">
        <f t="shared" si="17"/>
        <v>#VALUE!</v>
      </c>
      <c r="AZ78" s="2" t="e">
        <f t="shared" si="18"/>
        <v>#VALUE!</v>
      </c>
      <c r="BA78" s="2" t="e">
        <f t="shared" si="19"/>
        <v>#VALUE!</v>
      </c>
      <c r="BB78" s="65" t="e">
        <f t="shared" si="38"/>
        <v>#VALUE!</v>
      </c>
      <c r="BC78" s="2" t="e">
        <f t="shared" si="20"/>
        <v>#VALUE!</v>
      </c>
      <c r="BD78" s="2" t="e">
        <f t="shared" si="21"/>
        <v>#VALUE!</v>
      </c>
      <c r="BE78" s="2" t="e">
        <f t="shared" si="22"/>
        <v>#VALUE!</v>
      </c>
      <c r="BF78" s="2" t="e">
        <f t="shared" si="23"/>
        <v>#VALUE!</v>
      </c>
      <c r="BG78" s="65" t="e">
        <f t="shared" si="39"/>
        <v>#VALUE!</v>
      </c>
      <c r="BH78" s="2" t="e">
        <f t="shared" si="24"/>
        <v>#VALUE!</v>
      </c>
      <c r="BI78" s="2" t="e">
        <f t="shared" si="25"/>
        <v>#VALUE!</v>
      </c>
      <c r="BJ78" s="2" t="e">
        <f t="shared" si="26"/>
        <v>#VALUE!</v>
      </c>
      <c r="BK78" s="2" t="e">
        <f t="shared" si="27"/>
        <v>#VALUE!</v>
      </c>
      <c r="BL78" s="65">
        <f t="shared" si="40"/>
        <v>184</v>
      </c>
      <c r="BM78" s="2">
        <f t="shared" si="28"/>
        <v>0</v>
      </c>
      <c r="BN78" s="2">
        <f t="shared" si="29"/>
        <v>0</v>
      </c>
      <c r="BO78" s="2">
        <f t="shared" si="43"/>
        <v>0</v>
      </c>
      <c r="BP78" s="2">
        <f t="shared" si="31"/>
        <v>0</v>
      </c>
      <c r="BQ78" s="70"/>
      <c r="BR78" s="86"/>
      <c r="BS78" s="86"/>
      <c r="BT78" s="86"/>
    </row>
    <row r="79" spans="1:7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2"/>
      <c r="R79" s="12"/>
      <c r="S79" s="12"/>
      <c r="T79" s="12"/>
      <c r="U79" s="67">
        <f t="shared" si="41"/>
        <v>40.788648519999995</v>
      </c>
      <c r="V79" s="68">
        <f t="shared" si="42"/>
        <v>40</v>
      </c>
      <c r="W79" s="68">
        <v>4000</v>
      </c>
      <c r="X79" s="72">
        <f t="shared" si="32"/>
        <v>38.98675</v>
      </c>
      <c r="Y79" s="72">
        <v>250.3</v>
      </c>
      <c r="Z79" s="69">
        <v>1087</v>
      </c>
      <c r="AA79" s="70">
        <v>1713</v>
      </c>
      <c r="AB79" s="70">
        <v>2800</v>
      </c>
      <c r="AC79" s="65">
        <f t="shared" si="33"/>
        <v>15</v>
      </c>
      <c r="AD79" s="2">
        <f t="shared" si="0"/>
        <v>0</v>
      </c>
      <c r="AE79" s="2">
        <f t="shared" si="1"/>
        <v>0</v>
      </c>
      <c r="AF79" s="2">
        <f t="shared" si="2"/>
        <v>0</v>
      </c>
      <c r="AG79" s="2">
        <f t="shared" si="3"/>
        <v>0</v>
      </c>
      <c r="AH79" s="65">
        <f t="shared" si="34"/>
        <v>0</v>
      </c>
      <c r="AI79" s="2">
        <f t="shared" si="4"/>
        <v>0</v>
      </c>
      <c r="AJ79" s="2">
        <f t="shared" si="5"/>
        <v>0</v>
      </c>
      <c r="AK79" s="2">
        <f t="shared" si="6"/>
        <v>0</v>
      </c>
      <c r="AL79" s="2">
        <f t="shared" si="7"/>
        <v>0</v>
      </c>
      <c r="AM79" s="65">
        <f t="shared" si="35"/>
        <v>0</v>
      </c>
      <c r="AN79" s="2">
        <f t="shared" si="8"/>
        <v>0</v>
      </c>
      <c r="AO79" s="2">
        <f t="shared" si="9"/>
        <v>0</v>
      </c>
      <c r="AP79" s="2">
        <f t="shared" si="10"/>
        <v>0</v>
      </c>
      <c r="AQ79" s="2">
        <f t="shared" si="11"/>
        <v>0</v>
      </c>
      <c r="AR79" s="65">
        <f t="shared" si="36"/>
        <v>184</v>
      </c>
      <c r="AS79" s="2">
        <f t="shared" si="12"/>
        <v>0</v>
      </c>
      <c r="AT79" s="2">
        <f t="shared" si="13"/>
        <v>0</v>
      </c>
      <c r="AU79" s="2">
        <f t="shared" si="14"/>
        <v>0</v>
      </c>
      <c r="AV79" s="2">
        <f t="shared" si="15"/>
        <v>0</v>
      </c>
      <c r="AW79" s="65" t="e">
        <f t="shared" si="37"/>
        <v>#VALUE!</v>
      </c>
      <c r="AX79" s="2" t="e">
        <f t="shared" si="16"/>
        <v>#VALUE!</v>
      </c>
      <c r="AY79" s="2" t="e">
        <f t="shared" si="17"/>
        <v>#VALUE!</v>
      </c>
      <c r="AZ79" s="2" t="e">
        <f t="shared" si="18"/>
        <v>#VALUE!</v>
      </c>
      <c r="BA79" s="2" t="e">
        <f t="shared" si="19"/>
        <v>#VALUE!</v>
      </c>
      <c r="BB79" s="65" t="e">
        <f t="shared" si="38"/>
        <v>#VALUE!</v>
      </c>
      <c r="BC79" s="2" t="e">
        <f t="shared" si="20"/>
        <v>#VALUE!</v>
      </c>
      <c r="BD79" s="2" t="e">
        <f t="shared" si="21"/>
        <v>#VALUE!</v>
      </c>
      <c r="BE79" s="2" t="e">
        <f t="shared" si="22"/>
        <v>#VALUE!</v>
      </c>
      <c r="BF79" s="2" t="e">
        <f t="shared" si="23"/>
        <v>#VALUE!</v>
      </c>
      <c r="BG79" s="65" t="e">
        <f t="shared" si="39"/>
        <v>#VALUE!</v>
      </c>
      <c r="BH79" s="2" t="e">
        <f t="shared" si="24"/>
        <v>#VALUE!</v>
      </c>
      <c r="BI79" s="2" t="e">
        <f t="shared" si="25"/>
        <v>#VALUE!</v>
      </c>
      <c r="BJ79" s="2" t="e">
        <f t="shared" si="26"/>
        <v>#VALUE!</v>
      </c>
      <c r="BK79" s="2" t="e">
        <f t="shared" si="27"/>
        <v>#VALUE!</v>
      </c>
      <c r="BL79" s="65">
        <f t="shared" si="40"/>
        <v>184</v>
      </c>
      <c r="BM79" s="2">
        <f t="shared" si="28"/>
        <v>0</v>
      </c>
      <c r="BN79" s="2">
        <f t="shared" si="29"/>
        <v>0</v>
      </c>
      <c r="BO79" s="2">
        <f t="shared" si="43"/>
        <v>0</v>
      </c>
      <c r="BP79" s="2">
        <f t="shared" si="31"/>
        <v>0</v>
      </c>
      <c r="BQ79" s="70"/>
      <c r="BR79" s="86"/>
      <c r="BS79" s="86"/>
      <c r="BT79" s="86"/>
    </row>
    <row r="80" spans="1:7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2"/>
      <c r="R80" s="12"/>
      <c r="S80" s="12"/>
      <c r="T80" s="12"/>
      <c r="U80" s="67">
        <f t="shared" si="41"/>
        <v>47.865479038219995</v>
      </c>
      <c r="V80" s="68">
        <f t="shared" si="42"/>
        <v>46.94</v>
      </c>
      <c r="W80" s="68">
        <v>4694</v>
      </c>
      <c r="X80" s="72">
        <f t="shared" si="32"/>
        <v>45.92675</v>
      </c>
      <c r="Y80" s="72">
        <v>260</v>
      </c>
      <c r="Z80" s="69">
        <v>1134.3</v>
      </c>
      <c r="AA80" s="70">
        <v>1663.1</v>
      </c>
      <c r="AB80" s="70">
        <v>2797.4</v>
      </c>
      <c r="AC80" s="65">
        <f t="shared" si="33"/>
        <v>15</v>
      </c>
      <c r="AD80" s="2">
        <f t="shared" si="0"/>
        <v>0</v>
      </c>
      <c r="AE80" s="2">
        <f t="shared" si="1"/>
        <v>0</v>
      </c>
      <c r="AF80" s="2">
        <f t="shared" si="2"/>
        <v>0</v>
      </c>
      <c r="AG80" s="2">
        <f t="shared" si="3"/>
        <v>0</v>
      </c>
      <c r="AH80" s="65">
        <f t="shared" si="34"/>
        <v>0</v>
      </c>
      <c r="AI80" s="2">
        <f t="shared" si="4"/>
        <v>0</v>
      </c>
      <c r="AJ80" s="2">
        <f t="shared" si="5"/>
        <v>0</v>
      </c>
      <c r="AK80" s="2">
        <f t="shared" si="6"/>
        <v>0</v>
      </c>
      <c r="AL80" s="2">
        <f t="shared" si="7"/>
        <v>0</v>
      </c>
      <c r="AM80" s="65">
        <f t="shared" si="35"/>
        <v>0</v>
      </c>
      <c r="AN80" s="2">
        <f t="shared" si="8"/>
        <v>0</v>
      </c>
      <c r="AO80" s="2">
        <f t="shared" si="9"/>
        <v>0</v>
      </c>
      <c r="AP80" s="2">
        <f t="shared" si="10"/>
        <v>0</v>
      </c>
      <c r="AQ80" s="2">
        <f t="shared" si="11"/>
        <v>0</v>
      </c>
      <c r="AR80" s="65">
        <f t="shared" si="36"/>
        <v>184</v>
      </c>
      <c r="AS80" s="2">
        <f t="shared" si="12"/>
        <v>0</v>
      </c>
      <c r="AT80" s="2">
        <f t="shared" si="13"/>
        <v>0</v>
      </c>
      <c r="AU80" s="2">
        <f t="shared" si="14"/>
        <v>0</v>
      </c>
      <c r="AV80" s="2">
        <f t="shared" si="15"/>
        <v>0</v>
      </c>
      <c r="AW80" s="65" t="e">
        <f t="shared" si="37"/>
        <v>#VALUE!</v>
      </c>
      <c r="AX80" s="2" t="e">
        <f t="shared" si="16"/>
        <v>#VALUE!</v>
      </c>
      <c r="AY80" s="2" t="e">
        <f t="shared" si="17"/>
        <v>#VALUE!</v>
      </c>
      <c r="AZ80" s="2" t="e">
        <f t="shared" si="18"/>
        <v>#VALUE!</v>
      </c>
      <c r="BA80" s="2" t="e">
        <f t="shared" si="19"/>
        <v>#VALUE!</v>
      </c>
      <c r="BB80" s="65" t="e">
        <f t="shared" si="38"/>
        <v>#VALUE!</v>
      </c>
      <c r="BC80" s="2" t="e">
        <f t="shared" si="20"/>
        <v>#VALUE!</v>
      </c>
      <c r="BD80" s="2" t="e">
        <f t="shared" si="21"/>
        <v>#VALUE!</v>
      </c>
      <c r="BE80" s="2" t="e">
        <f t="shared" si="22"/>
        <v>#VALUE!</v>
      </c>
      <c r="BF80" s="2" t="e">
        <f t="shared" si="23"/>
        <v>#VALUE!</v>
      </c>
      <c r="BG80" s="65" t="e">
        <f t="shared" si="39"/>
        <v>#VALUE!</v>
      </c>
      <c r="BH80" s="2" t="e">
        <f t="shared" si="24"/>
        <v>#VALUE!</v>
      </c>
      <c r="BI80" s="2" t="e">
        <f t="shared" si="25"/>
        <v>#VALUE!</v>
      </c>
      <c r="BJ80" s="2" t="e">
        <f t="shared" si="26"/>
        <v>#VALUE!</v>
      </c>
      <c r="BK80" s="2" t="e">
        <f t="shared" si="27"/>
        <v>#VALUE!</v>
      </c>
      <c r="BL80" s="65">
        <f t="shared" si="40"/>
        <v>184</v>
      </c>
      <c r="BM80" s="2">
        <f t="shared" si="28"/>
        <v>0</v>
      </c>
      <c r="BN80" s="2">
        <f t="shared" si="29"/>
        <v>0</v>
      </c>
      <c r="BO80" s="2">
        <f t="shared" si="43"/>
        <v>0</v>
      </c>
      <c r="BP80" s="2">
        <f t="shared" si="31"/>
        <v>0</v>
      </c>
      <c r="BQ80" s="70"/>
      <c r="BR80" s="86"/>
      <c r="BS80" s="86"/>
      <c r="BT80" s="86"/>
    </row>
    <row r="81" spans="1:7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2"/>
      <c r="R81" s="12"/>
      <c r="S81" s="12"/>
      <c r="T81" s="12"/>
      <c r="U81" s="67">
        <f t="shared" si="41"/>
        <v>56.13537752565</v>
      </c>
      <c r="V81" s="68">
        <f t="shared" si="42"/>
        <v>55.050000000000004</v>
      </c>
      <c r="W81" s="68">
        <v>5505</v>
      </c>
      <c r="X81" s="72">
        <f t="shared" si="32"/>
        <v>54.03675</v>
      </c>
      <c r="Y81" s="72">
        <v>270</v>
      </c>
      <c r="Z81" s="69">
        <v>1184.5</v>
      </c>
      <c r="AA81" s="70">
        <v>1605</v>
      </c>
      <c r="AB81" s="70">
        <v>2789.5</v>
      </c>
      <c r="AC81" s="65">
        <f aca="true" t="shared" si="44" ref="AC81:AC98">AC80</f>
        <v>15</v>
      </c>
      <c r="AD81" s="2">
        <f aca="true" t="shared" si="45" ref="AD81:AD98">IF(AND(AC81&gt;=Y81,AC81&lt;Y82),Y81,0)</f>
        <v>0</v>
      </c>
      <c r="AE81" s="2">
        <f aca="true" t="shared" si="46" ref="AE81:AE98">IF(AND(AC81&gt;=Y81,AC81&lt;Y82),Z81,0)</f>
        <v>0</v>
      </c>
      <c r="AF81" s="2">
        <f aca="true" t="shared" si="47" ref="AF81:AF98">IF(AND(AC81&gt;=Y81,AC81&lt;Y82),Y82,0)</f>
        <v>0</v>
      </c>
      <c r="AG81" s="2">
        <f aca="true" t="shared" si="48" ref="AG81:AG98">IF(AND(AC81&gt;=Y81,AC81&lt;Y82),Z82,0)</f>
        <v>0</v>
      </c>
      <c r="AH81" s="65">
        <f aca="true" t="shared" si="49" ref="AH81:AH98">AH80</f>
        <v>0</v>
      </c>
      <c r="AI81" s="2">
        <f aca="true" t="shared" si="50" ref="AI81:AI98">IF(AND(AH81&gt;=Y81,AH81&lt;Y82),Y81,0)</f>
        <v>0</v>
      </c>
      <c r="AJ81" s="2">
        <f aca="true" t="shared" si="51" ref="AJ81:AJ98">IF(AND(AH81&gt;=Y81,AH81&lt;Y82),Z81,0)</f>
        <v>0</v>
      </c>
      <c r="AK81" s="2">
        <f aca="true" t="shared" si="52" ref="AK81:AK98">IF(AND(AH81&gt;=Y81,AH81&lt;Y82),Y82,0)</f>
        <v>0</v>
      </c>
      <c r="AL81" s="2">
        <f aca="true" t="shared" si="53" ref="AL81:AL98">IF(AND(AH81&gt;=Y81,AH81&lt;Y82),Z82,0)</f>
        <v>0</v>
      </c>
      <c r="AM81" s="65">
        <f aca="true" t="shared" si="54" ref="AM81:AM98">AM80</f>
        <v>0</v>
      </c>
      <c r="AN81" s="2">
        <f aca="true" t="shared" si="55" ref="AN81:AN98">IF(AND(AM81&gt;=Y81,AM81&lt;Y82),Y81,0)</f>
        <v>0</v>
      </c>
      <c r="AO81" s="2">
        <f aca="true" t="shared" si="56" ref="AO81:AO98">IF(AND(AM81&gt;=Y81,AM81&lt;Y82),AB81,0)</f>
        <v>0</v>
      </c>
      <c r="AP81" s="2">
        <f aca="true" t="shared" si="57" ref="AP81:AP98">IF(AND(AM81&gt;=Y81,AM81&lt;Y82),Y82,0)</f>
        <v>0</v>
      </c>
      <c r="AQ81" s="2">
        <f aca="true" t="shared" si="58" ref="AQ81:AQ98">IF(AND(AM81&gt;=Y81,AM81&lt;Y82),AB82,0)</f>
        <v>0</v>
      </c>
      <c r="AR81" s="65">
        <f aca="true" t="shared" si="59" ref="AR81:AR98">AR80</f>
        <v>184</v>
      </c>
      <c r="AS81" s="2">
        <f aca="true" t="shared" si="60" ref="AS81:AS98">IF(AND(AR81&gt;=Y81,AR81&lt;Y82),Y81,0)</f>
        <v>0</v>
      </c>
      <c r="AT81" s="2">
        <f aca="true" t="shared" si="61" ref="AT81:AT98">IF(AND(AR81&gt;=Y81,AR81&lt;Y82),AB81,0)</f>
        <v>0</v>
      </c>
      <c r="AU81" s="2">
        <f aca="true" t="shared" si="62" ref="AU81:AU98">IF(AND(AR81&gt;=Y81,AR81&lt;Y82),Y82,0)</f>
        <v>0</v>
      </c>
      <c r="AV81" s="2">
        <f aca="true" t="shared" si="63" ref="AV81:AV98">IF(AND(AR81&gt;=Y81,AR81&lt;Y82),AB82,0)</f>
        <v>0</v>
      </c>
      <c r="AW81" s="65" t="e">
        <f aca="true" t="shared" si="64" ref="AW81:AW98">AW80</f>
        <v>#VALUE!</v>
      </c>
      <c r="AX81" s="2" t="e">
        <f aca="true" t="shared" si="65" ref="AX81:AX98">IF(AND(AW81&gt;=V81,AW81&lt;V82),V81,0)</f>
        <v>#VALUE!</v>
      </c>
      <c r="AY81" s="2" t="e">
        <f aca="true" t="shared" si="66" ref="AY81:AY98">IF(AND(AW81&gt;=V81,AW81&lt;V82),AB81,0)</f>
        <v>#VALUE!</v>
      </c>
      <c r="AZ81" s="2" t="e">
        <f aca="true" t="shared" si="67" ref="AZ81:AZ98">IF(AND(AW81&gt;=V81,AW81&lt;V82),V82,0)</f>
        <v>#VALUE!</v>
      </c>
      <c r="BA81" s="2" t="e">
        <f aca="true" t="shared" si="68" ref="BA81:BA98">IF(AND(AW81&gt;=V81,AW81&lt;V82),AB82,0)</f>
        <v>#VALUE!</v>
      </c>
      <c r="BB81" s="65" t="e">
        <f aca="true" t="shared" si="69" ref="BB81:BB98">BB80</f>
        <v>#VALUE!</v>
      </c>
      <c r="BC81" s="2" t="e">
        <f aca="true" t="shared" si="70" ref="BC81:BC98">IF(AND(BB81&gt;=V81,BB81&lt;V82),V81,0)</f>
        <v>#VALUE!</v>
      </c>
      <c r="BD81" s="2" t="e">
        <f aca="true" t="shared" si="71" ref="BD81:BD98">IF(AND(BB81&gt;=V81,BB81&lt;V82),AB81,0)</f>
        <v>#VALUE!</v>
      </c>
      <c r="BE81" s="2" t="e">
        <f aca="true" t="shared" si="72" ref="BE81:BE98">IF(AND(BB81&gt;=V81,BB81&lt;V82),V82,0)</f>
        <v>#VALUE!</v>
      </c>
      <c r="BF81" s="2" t="e">
        <f aca="true" t="shared" si="73" ref="BF81:BF98">IF(AND(BB81&gt;=V81,BB81&lt;V82),AB82,0)</f>
        <v>#VALUE!</v>
      </c>
      <c r="BG81" s="65" t="e">
        <f aca="true" t="shared" si="74" ref="BG81:BG98">BG80</f>
        <v>#VALUE!</v>
      </c>
      <c r="BH81" s="2" t="e">
        <f aca="true" t="shared" si="75" ref="BH81:BH98">IF(AND(BG81&gt;=V81,BG81&lt;V82),V81,0)</f>
        <v>#VALUE!</v>
      </c>
      <c r="BI81" s="2" t="e">
        <f aca="true" t="shared" si="76" ref="BI81:BI98">IF(AND(BG81&gt;=V81,BG81&lt;V82),Y81,0)</f>
        <v>#VALUE!</v>
      </c>
      <c r="BJ81" s="2" t="e">
        <f aca="true" t="shared" si="77" ref="BJ81:BJ98">IF(AND(BG81&gt;=V81,BG81&lt;V82),V82,0)</f>
        <v>#VALUE!</v>
      </c>
      <c r="BK81" s="2" t="e">
        <f aca="true" t="shared" si="78" ref="BK81:BK98">IF(AND(BG81&gt;=V81,BG81&lt;V82),Y82,0)</f>
        <v>#VALUE!</v>
      </c>
      <c r="BL81" s="65">
        <f aca="true" t="shared" si="79" ref="BL81:BL98">BL80</f>
        <v>184</v>
      </c>
      <c r="BM81" s="2">
        <f aca="true" t="shared" si="80" ref="BM81:BM98">IF(AND(BL81&gt;=Y81,BL81&lt;Y82),Y81,0)</f>
        <v>0</v>
      </c>
      <c r="BN81" s="2">
        <f aca="true" t="shared" si="81" ref="BN81:BN98">IF(AND(BL81&gt;=Y81,BL81&lt;Y82),V81,0)</f>
        <v>0</v>
      </c>
      <c r="BO81" s="2">
        <f t="shared" si="43"/>
        <v>0</v>
      </c>
      <c r="BP81" s="2">
        <f aca="true" t="shared" si="82" ref="BP81:BP98">IF(AND(BL81&gt;=Y81,BL81&lt;Y82),V82,0)</f>
        <v>0</v>
      </c>
      <c r="BQ81" s="70"/>
      <c r="BR81" s="86"/>
      <c r="BS81" s="86"/>
      <c r="BT81" s="86"/>
    </row>
    <row r="82" spans="1:7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2"/>
      <c r="R82" s="12"/>
      <c r="S82" s="12"/>
      <c r="T82" s="12"/>
      <c r="U82" s="67">
        <f t="shared" si="41"/>
        <v>65.45558371246999</v>
      </c>
      <c r="V82" s="68">
        <f t="shared" si="42"/>
        <v>64.19</v>
      </c>
      <c r="W82" s="68">
        <v>6419</v>
      </c>
      <c r="X82" s="72">
        <f t="shared" si="32"/>
        <v>63.17675</v>
      </c>
      <c r="Y82" s="72">
        <v>280</v>
      </c>
      <c r="Z82" s="69">
        <v>1236.1</v>
      </c>
      <c r="AA82" s="70">
        <v>1542.6</v>
      </c>
      <c r="AB82" s="70">
        <v>2778.7</v>
      </c>
      <c r="AC82" s="65">
        <f t="shared" si="44"/>
        <v>15</v>
      </c>
      <c r="AD82" s="2">
        <f t="shared" si="45"/>
        <v>0</v>
      </c>
      <c r="AE82" s="2">
        <f t="shared" si="46"/>
        <v>0</v>
      </c>
      <c r="AF82" s="2">
        <f t="shared" si="47"/>
        <v>0</v>
      </c>
      <c r="AG82" s="2">
        <f t="shared" si="48"/>
        <v>0</v>
      </c>
      <c r="AH82" s="65">
        <f t="shared" si="49"/>
        <v>0</v>
      </c>
      <c r="AI82" s="2">
        <f t="shared" si="50"/>
        <v>0</v>
      </c>
      <c r="AJ82" s="2">
        <f t="shared" si="51"/>
        <v>0</v>
      </c>
      <c r="AK82" s="2">
        <f t="shared" si="52"/>
        <v>0</v>
      </c>
      <c r="AL82" s="2">
        <f t="shared" si="53"/>
        <v>0</v>
      </c>
      <c r="AM82" s="65">
        <f t="shared" si="54"/>
        <v>0</v>
      </c>
      <c r="AN82" s="2">
        <f t="shared" si="55"/>
        <v>0</v>
      </c>
      <c r="AO82" s="2">
        <f t="shared" si="56"/>
        <v>0</v>
      </c>
      <c r="AP82" s="2">
        <f t="shared" si="57"/>
        <v>0</v>
      </c>
      <c r="AQ82" s="2">
        <f t="shared" si="58"/>
        <v>0</v>
      </c>
      <c r="AR82" s="65">
        <f t="shared" si="59"/>
        <v>184</v>
      </c>
      <c r="AS82" s="2">
        <f t="shared" si="60"/>
        <v>0</v>
      </c>
      <c r="AT82" s="2">
        <f t="shared" si="61"/>
        <v>0</v>
      </c>
      <c r="AU82" s="2">
        <f t="shared" si="62"/>
        <v>0</v>
      </c>
      <c r="AV82" s="2">
        <f t="shared" si="63"/>
        <v>0</v>
      </c>
      <c r="AW82" s="65" t="e">
        <f t="shared" si="64"/>
        <v>#VALUE!</v>
      </c>
      <c r="AX82" s="2" t="e">
        <f t="shared" si="65"/>
        <v>#VALUE!</v>
      </c>
      <c r="AY82" s="2" t="e">
        <f t="shared" si="66"/>
        <v>#VALUE!</v>
      </c>
      <c r="AZ82" s="2" t="e">
        <f t="shared" si="67"/>
        <v>#VALUE!</v>
      </c>
      <c r="BA82" s="2" t="e">
        <f t="shared" si="68"/>
        <v>#VALUE!</v>
      </c>
      <c r="BB82" s="65" t="e">
        <f t="shared" si="69"/>
        <v>#VALUE!</v>
      </c>
      <c r="BC82" s="2" t="e">
        <f t="shared" si="70"/>
        <v>#VALUE!</v>
      </c>
      <c r="BD82" s="2" t="e">
        <f t="shared" si="71"/>
        <v>#VALUE!</v>
      </c>
      <c r="BE82" s="2" t="e">
        <f t="shared" si="72"/>
        <v>#VALUE!</v>
      </c>
      <c r="BF82" s="2" t="e">
        <f t="shared" si="73"/>
        <v>#VALUE!</v>
      </c>
      <c r="BG82" s="65" t="e">
        <f t="shared" si="74"/>
        <v>#VALUE!</v>
      </c>
      <c r="BH82" s="2" t="e">
        <f t="shared" si="75"/>
        <v>#VALUE!</v>
      </c>
      <c r="BI82" s="2" t="e">
        <f t="shared" si="76"/>
        <v>#VALUE!</v>
      </c>
      <c r="BJ82" s="2" t="e">
        <f t="shared" si="77"/>
        <v>#VALUE!</v>
      </c>
      <c r="BK82" s="2" t="e">
        <f t="shared" si="78"/>
        <v>#VALUE!</v>
      </c>
      <c r="BL82" s="65">
        <f t="shared" si="79"/>
        <v>184</v>
      </c>
      <c r="BM82" s="2">
        <f t="shared" si="80"/>
        <v>0</v>
      </c>
      <c r="BN82" s="2">
        <f t="shared" si="81"/>
        <v>0</v>
      </c>
      <c r="BO82" s="2">
        <f t="shared" si="43"/>
        <v>0</v>
      </c>
      <c r="BP82" s="2">
        <f t="shared" si="82"/>
        <v>0</v>
      </c>
      <c r="BQ82" s="70"/>
      <c r="BR82" s="86"/>
      <c r="BS82" s="86"/>
      <c r="BT82" s="86"/>
    </row>
    <row r="83" spans="1:7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2"/>
      <c r="R83" s="12"/>
      <c r="S83" s="12"/>
      <c r="T83" s="12"/>
      <c r="U83" s="67">
        <f t="shared" si="41"/>
        <v>75.91787205784999</v>
      </c>
      <c r="V83" s="68">
        <f t="shared" si="42"/>
        <v>74.45</v>
      </c>
      <c r="W83" s="68">
        <v>7445</v>
      </c>
      <c r="X83" s="72">
        <f t="shared" si="32"/>
        <v>73.43675</v>
      </c>
      <c r="Y83" s="72">
        <v>290</v>
      </c>
      <c r="Z83" s="69">
        <v>1289.3</v>
      </c>
      <c r="AA83" s="70">
        <v>1475.6</v>
      </c>
      <c r="AB83" s="70">
        <v>2764.9</v>
      </c>
      <c r="AC83" s="65">
        <f t="shared" si="44"/>
        <v>15</v>
      </c>
      <c r="AD83" s="2">
        <f t="shared" si="45"/>
        <v>0</v>
      </c>
      <c r="AE83" s="2">
        <f t="shared" si="46"/>
        <v>0</v>
      </c>
      <c r="AF83" s="2">
        <f t="shared" si="47"/>
        <v>0</v>
      </c>
      <c r="AG83" s="2">
        <f t="shared" si="48"/>
        <v>0</v>
      </c>
      <c r="AH83" s="65">
        <f t="shared" si="49"/>
        <v>0</v>
      </c>
      <c r="AI83" s="2">
        <f t="shared" si="50"/>
        <v>0</v>
      </c>
      <c r="AJ83" s="2">
        <f t="shared" si="51"/>
        <v>0</v>
      </c>
      <c r="AK83" s="2">
        <f t="shared" si="52"/>
        <v>0</v>
      </c>
      <c r="AL83" s="2">
        <f t="shared" si="53"/>
        <v>0</v>
      </c>
      <c r="AM83" s="65">
        <f t="shared" si="54"/>
        <v>0</v>
      </c>
      <c r="AN83" s="2">
        <f t="shared" si="55"/>
        <v>0</v>
      </c>
      <c r="AO83" s="2">
        <f t="shared" si="56"/>
        <v>0</v>
      </c>
      <c r="AP83" s="2">
        <f t="shared" si="57"/>
        <v>0</v>
      </c>
      <c r="AQ83" s="2">
        <f t="shared" si="58"/>
        <v>0</v>
      </c>
      <c r="AR83" s="65">
        <f t="shared" si="59"/>
        <v>184</v>
      </c>
      <c r="AS83" s="2">
        <f t="shared" si="60"/>
        <v>0</v>
      </c>
      <c r="AT83" s="2">
        <f t="shared" si="61"/>
        <v>0</v>
      </c>
      <c r="AU83" s="2">
        <f t="shared" si="62"/>
        <v>0</v>
      </c>
      <c r="AV83" s="2">
        <f t="shared" si="63"/>
        <v>0</v>
      </c>
      <c r="AW83" s="65" t="e">
        <f t="shared" si="64"/>
        <v>#VALUE!</v>
      </c>
      <c r="AX83" s="2" t="e">
        <f t="shared" si="65"/>
        <v>#VALUE!</v>
      </c>
      <c r="AY83" s="2" t="e">
        <f t="shared" si="66"/>
        <v>#VALUE!</v>
      </c>
      <c r="AZ83" s="2" t="e">
        <f t="shared" si="67"/>
        <v>#VALUE!</v>
      </c>
      <c r="BA83" s="2" t="e">
        <f t="shared" si="68"/>
        <v>#VALUE!</v>
      </c>
      <c r="BB83" s="65" t="e">
        <f t="shared" si="69"/>
        <v>#VALUE!</v>
      </c>
      <c r="BC83" s="2" t="e">
        <f t="shared" si="70"/>
        <v>#VALUE!</v>
      </c>
      <c r="BD83" s="2" t="e">
        <f t="shared" si="71"/>
        <v>#VALUE!</v>
      </c>
      <c r="BE83" s="2" t="e">
        <f t="shared" si="72"/>
        <v>#VALUE!</v>
      </c>
      <c r="BF83" s="2" t="e">
        <f t="shared" si="73"/>
        <v>#VALUE!</v>
      </c>
      <c r="BG83" s="65" t="e">
        <f t="shared" si="74"/>
        <v>#VALUE!</v>
      </c>
      <c r="BH83" s="2" t="e">
        <f t="shared" si="75"/>
        <v>#VALUE!</v>
      </c>
      <c r="BI83" s="2" t="e">
        <f t="shared" si="76"/>
        <v>#VALUE!</v>
      </c>
      <c r="BJ83" s="2" t="e">
        <f t="shared" si="77"/>
        <v>#VALUE!</v>
      </c>
      <c r="BK83" s="2" t="e">
        <f t="shared" si="78"/>
        <v>#VALUE!</v>
      </c>
      <c r="BL83" s="65">
        <f t="shared" si="79"/>
        <v>184</v>
      </c>
      <c r="BM83" s="2">
        <f t="shared" si="80"/>
        <v>0</v>
      </c>
      <c r="BN83" s="2">
        <f t="shared" si="81"/>
        <v>0</v>
      </c>
      <c r="BO83" s="2">
        <f t="shared" si="43"/>
        <v>0</v>
      </c>
      <c r="BP83" s="2">
        <f t="shared" si="82"/>
        <v>0</v>
      </c>
      <c r="BQ83" s="70"/>
      <c r="BR83" s="86"/>
      <c r="BS83" s="86"/>
      <c r="BT83" s="86"/>
    </row>
    <row r="84" spans="1:7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2"/>
      <c r="R84" s="12"/>
      <c r="S84" s="12"/>
      <c r="T84" s="12"/>
      <c r="U84" s="67">
        <f t="shared" si="41"/>
        <v>87.61401702095999</v>
      </c>
      <c r="V84" s="68">
        <f t="shared" si="42"/>
        <v>85.92</v>
      </c>
      <c r="W84" s="68">
        <v>8592</v>
      </c>
      <c r="X84" s="72">
        <f aca="true" t="shared" si="83" ref="X84:X98">W84/100-1.01325</f>
        <v>84.90675</v>
      </c>
      <c r="Y84" s="72">
        <v>300</v>
      </c>
      <c r="Z84" s="69">
        <v>1344.2</v>
      </c>
      <c r="AA84" s="70">
        <v>1403.8</v>
      </c>
      <c r="AB84" s="70">
        <v>2748</v>
      </c>
      <c r="AC84" s="65">
        <f t="shared" si="44"/>
        <v>15</v>
      </c>
      <c r="AD84" s="2">
        <f t="shared" si="45"/>
        <v>0</v>
      </c>
      <c r="AE84" s="2">
        <f t="shared" si="46"/>
        <v>0</v>
      </c>
      <c r="AF84" s="2">
        <f t="shared" si="47"/>
        <v>0</v>
      </c>
      <c r="AG84" s="2">
        <f t="shared" si="48"/>
        <v>0</v>
      </c>
      <c r="AH84" s="65">
        <f t="shared" si="49"/>
        <v>0</v>
      </c>
      <c r="AI84" s="2">
        <f t="shared" si="50"/>
        <v>0</v>
      </c>
      <c r="AJ84" s="2">
        <f t="shared" si="51"/>
        <v>0</v>
      </c>
      <c r="AK84" s="2">
        <f t="shared" si="52"/>
        <v>0</v>
      </c>
      <c r="AL84" s="2">
        <f t="shared" si="53"/>
        <v>0</v>
      </c>
      <c r="AM84" s="65">
        <f t="shared" si="54"/>
        <v>0</v>
      </c>
      <c r="AN84" s="2">
        <f t="shared" si="55"/>
        <v>0</v>
      </c>
      <c r="AO84" s="2">
        <f t="shared" si="56"/>
        <v>0</v>
      </c>
      <c r="AP84" s="2">
        <f t="shared" si="57"/>
        <v>0</v>
      </c>
      <c r="AQ84" s="2">
        <f t="shared" si="58"/>
        <v>0</v>
      </c>
      <c r="AR84" s="65">
        <f t="shared" si="59"/>
        <v>184</v>
      </c>
      <c r="AS84" s="2">
        <f t="shared" si="60"/>
        <v>0</v>
      </c>
      <c r="AT84" s="2">
        <f t="shared" si="61"/>
        <v>0</v>
      </c>
      <c r="AU84" s="2">
        <f t="shared" si="62"/>
        <v>0</v>
      </c>
      <c r="AV84" s="2">
        <f t="shared" si="63"/>
        <v>0</v>
      </c>
      <c r="AW84" s="65" t="e">
        <f t="shared" si="64"/>
        <v>#VALUE!</v>
      </c>
      <c r="AX84" s="2" t="e">
        <f t="shared" si="65"/>
        <v>#VALUE!</v>
      </c>
      <c r="AY84" s="2" t="e">
        <f t="shared" si="66"/>
        <v>#VALUE!</v>
      </c>
      <c r="AZ84" s="2" t="e">
        <f t="shared" si="67"/>
        <v>#VALUE!</v>
      </c>
      <c r="BA84" s="2" t="e">
        <f t="shared" si="68"/>
        <v>#VALUE!</v>
      </c>
      <c r="BB84" s="65" t="e">
        <f t="shared" si="69"/>
        <v>#VALUE!</v>
      </c>
      <c r="BC84" s="2" t="e">
        <f t="shared" si="70"/>
        <v>#VALUE!</v>
      </c>
      <c r="BD84" s="2" t="e">
        <f t="shared" si="71"/>
        <v>#VALUE!</v>
      </c>
      <c r="BE84" s="2" t="e">
        <f t="shared" si="72"/>
        <v>#VALUE!</v>
      </c>
      <c r="BF84" s="2" t="e">
        <f t="shared" si="73"/>
        <v>#VALUE!</v>
      </c>
      <c r="BG84" s="65" t="e">
        <f t="shared" si="74"/>
        <v>#VALUE!</v>
      </c>
      <c r="BH84" s="2" t="e">
        <f t="shared" si="75"/>
        <v>#VALUE!</v>
      </c>
      <c r="BI84" s="2" t="e">
        <f t="shared" si="76"/>
        <v>#VALUE!</v>
      </c>
      <c r="BJ84" s="2" t="e">
        <f t="shared" si="77"/>
        <v>#VALUE!</v>
      </c>
      <c r="BK84" s="2" t="e">
        <f t="shared" si="78"/>
        <v>#VALUE!</v>
      </c>
      <c r="BL84" s="65">
        <f t="shared" si="79"/>
        <v>184</v>
      </c>
      <c r="BM84" s="2">
        <f t="shared" si="80"/>
        <v>0</v>
      </c>
      <c r="BN84" s="2">
        <f t="shared" si="81"/>
        <v>0</v>
      </c>
      <c r="BO84" s="2">
        <f t="shared" si="43"/>
        <v>0</v>
      </c>
      <c r="BP84" s="2">
        <f t="shared" si="82"/>
        <v>0</v>
      </c>
      <c r="BQ84" s="70"/>
      <c r="BR84" s="86"/>
      <c r="BS84" s="86"/>
      <c r="BT84" s="86"/>
    </row>
    <row r="85" spans="1:7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2"/>
      <c r="R85" s="12"/>
      <c r="S85" s="12"/>
      <c r="T85" s="12"/>
      <c r="U85" s="67">
        <f t="shared" si="41"/>
        <v>101.9716213</v>
      </c>
      <c r="V85" s="68">
        <f t="shared" si="42"/>
        <v>100</v>
      </c>
      <c r="W85" s="68">
        <v>10000</v>
      </c>
      <c r="X85" s="72">
        <f t="shared" si="83"/>
        <v>98.98675</v>
      </c>
      <c r="Y85" s="72">
        <v>310.9607</v>
      </c>
      <c r="Z85" s="69">
        <v>1408.0511</v>
      </c>
      <c r="AA85" s="70">
        <v>1319.6789</v>
      </c>
      <c r="AB85" s="70">
        <v>2727.73</v>
      </c>
      <c r="AC85" s="65">
        <f t="shared" si="44"/>
        <v>15</v>
      </c>
      <c r="AD85" s="2">
        <f t="shared" si="45"/>
        <v>0</v>
      </c>
      <c r="AE85" s="2">
        <f t="shared" si="46"/>
        <v>0</v>
      </c>
      <c r="AF85" s="2">
        <f t="shared" si="47"/>
        <v>0</v>
      </c>
      <c r="AG85" s="2">
        <f t="shared" si="48"/>
        <v>0</v>
      </c>
      <c r="AH85" s="65">
        <f t="shared" si="49"/>
        <v>0</v>
      </c>
      <c r="AI85" s="2">
        <f t="shared" si="50"/>
        <v>0</v>
      </c>
      <c r="AJ85" s="2">
        <f t="shared" si="51"/>
        <v>0</v>
      </c>
      <c r="AK85" s="2">
        <f t="shared" si="52"/>
        <v>0</v>
      </c>
      <c r="AL85" s="2">
        <f t="shared" si="53"/>
        <v>0</v>
      </c>
      <c r="AM85" s="65">
        <f t="shared" si="54"/>
        <v>0</v>
      </c>
      <c r="AN85" s="2">
        <f t="shared" si="55"/>
        <v>0</v>
      </c>
      <c r="AO85" s="2">
        <f t="shared" si="56"/>
        <v>0</v>
      </c>
      <c r="AP85" s="2">
        <f t="shared" si="57"/>
        <v>0</v>
      </c>
      <c r="AQ85" s="2">
        <f t="shared" si="58"/>
        <v>0</v>
      </c>
      <c r="AR85" s="65">
        <f t="shared" si="59"/>
        <v>184</v>
      </c>
      <c r="AS85" s="2">
        <f t="shared" si="60"/>
        <v>0</v>
      </c>
      <c r="AT85" s="2">
        <f t="shared" si="61"/>
        <v>0</v>
      </c>
      <c r="AU85" s="2">
        <f t="shared" si="62"/>
        <v>0</v>
      </c>
      <c r="AV85" s="2">
        <f t="shared" si="63"/>
        <v>0</v>
      </c>
      <c r="AW85" s="65" t="e">
        <f t="shared" si="64"/>
        <v>#VALUE!</v>
      </c>
      <c r="AX85" s="2" t="e">
        <f t="shared" si="65"/>
        <v>#VALUE!</v>
      </c>
      <c r="AY85" s="2" t="e">
        <f t="shared" si="66"/>
        <v>#VALUE!</v>
      </c>
      <c r="AZ85" s="2" t="e">
        <f t="shared" si="67"/>
        <v>#VALUE!</v>
      </c>
      <c r="BA85" s="2" t="e">
        <f t="shared" si="68"/>
        <v>#VALUE!</v>
      </c>
      <c r="BB85" s="65" t="e">
        <f t="shared" si="69"/>
        <v>#VALUE!</v>
      </c>
      <c r="BC85" s="2" t="e">
        <f t="shared" si="70"/>
        <v>#VALUE!</v>
      </c>
      <c r="BD85" s="2" t="e">
        <f t="shared" si="71"/>
        <v>#VALUE!</v>
      </c>
      <c r="BE85" s="2" t="e">
        <f t="shared" si="72"/>
        <v>#VALUE!</v>
      </c>
      <c r="BF85" s="2" t="e">
        <f t="shared" si="73"/>
        <v>#VALUE!</v>
      </c>
      <c r="BG85" s="65" t="e">
        <f t="shared" si="74"/>
        <v>#VALUE!</v>
      </c>
      <c r="BH85" s="2" t="e">
        <f t="shared" si="75"/>
        <v>#VALUE!</v>
      </c>
      <c r="BI85" s="2" t="e">
        <f t="shared" si="76"/>
        <v>#VALUE!</v>
      </c>
      <c r="BJ85" s="2" t="e">
        <f t="shared" si="77"/>
        <v>#VALUE!</v>
      </c>
      <c r="BK85" s="2" t="e">
        <f t="shared" si="78"/>
        <v>#VALUE!</v>
      </c>
      <c r="BL85" s="65">
        <f t="shared" si="79"/>
        <v>184</v>
      </c>
      <c r="BM85" s="2">
        <f t="shared" si="80"/>
        <v>0</v>
      </c>
      <c r="BN85" s="2">
        <f t="shared" si="81"/>
        <v>0</v>
      </c>
      <c r="BO85" s="2">
        <f t="shared" si="43"/>
        <v>0</v>
      </c>
      <c r="BP85" s="2">
        <f t="shared" si="82"/>
        <v>0</v>
      </c>
      <c r="BQ85" s="70"/>
      <c r="BR85" s="86"/>
      <c r="BS85" s="86"/>
      <c r="BT85" s="86"/>
    </row>
    <row r="86" spans="1:7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2"/>
      <c r="R86" s="12"/>
      <c r="S86" s="12"/>
      <c r="T86" s="12"/>
      <c r="U86" s="67">
        <f t="shared" si="41"/>
        <v>122.36594555999999</v>
      </c>
      <c r="V86" s="68">
        <f t="shared" si="42"/>
        <v>120</v>
      </c>
      <c r="W86" s="68">
        <v>12000</v>
      </c>
      <c r="X86" s="72">
        <f t="shared" si="83"/>
        <v>118.98675</v>
      </c>
      <c r="Y86" s="72">
        <v>324.6456</v>
      </c>
      <c r="Z86" s="69">
        <v>1491.7704</v>
      </c>
      <c r="AA86" s="70">
        <v>1197.8427</v>
      </c>
      <c r="AB86" s="70">
        <v>2689.6131</v>
      </c>
      <c r="AC86" s="65">
        <f t="shared" si="44"/>
        <v>15</v>
      </c>
      <c r="AD86" s="2">
        <f t="shared" si="45"/>
        <v>0</v>
      </c>
      <c r="AE86" s="2">
        <f t="shared" si="46"/>
        <v>0</v>
      </c>
      <c r="AF86" s="2">
        <f t="shared" si="47"/>
        <v>0</v>
      </c>
      <c r="AG86" s="2">
        <f t="shared" si="48"/>
        <v>0</v>
      </c>
      <c r="AH86" s="65">
        <f t="shared" si="49"/>
        <v>0</v>
      </c>
      <c r="AI86" s="2">
        <f t="shared" si="50"/>
        <v>0</v>
      </c>
      <c r="AJ86" s="2">
        <f t="shared" si="51"/>
        <v>0</v>
      </c>
      <c r="AK86" s="2">
        <f t="shared" si="52"/>
        <v>0</v>
      </c>
      <c r="AL86" s="2">
        <f t="shared" si="53"/>
        <v>0</v>
      </c>
      <c r="AM86" s="65">
        <f t="shared" si="54"/>
        <v>0</v>
      </c>
      <c r="AN86" s="2">
        <f t="shared" si="55"/>
        <v>0</v>
      </c>
      <c r="AO86" s="2">
        <f t="shared" si="56"/>
        <v>0</v>
      </c>
      <c r="AP86" s="2">
        <f t="shared" si="57"/>
        <v>0</v>
      </c>
      <c r="AQ86" s="2">
        <f t="shared" si="58"/>
        <v>0</v>
      </c>
      <c r="AR86" s="65">
        <f t="shared" si="59"/>
        <v>184</v>
      </c>
      <c r="AS86" s="2">
        <f t="shared" si="60"/>
        <v>0</v>
      </c>
      <c r="AT86" s="2">
        <f t="shared" si="61"/>
        <v>0</v>
      </c>
      <c r="AU86" s="2">
        <f t="shared" si="62"/>
        <v>0</v>
      </c>
      <c r="AV86" s="2">
        <f t="shared" si="63"/>
        <v>0</v>
      </c>
      <c r="AW86" s="65" t="e">
        <f t="shared" si="64"/>
        <v>#VALUE!</v>
      </c>
      <c r="AX86" s="2" t="e">
        <f t="shared" si="65"/>
        <v>#VALUE!</v>
      </c>
      <c r="AY86" s="2" t="e">
        <f t="shared" si="66"/>
        <v>#VALUE!</v>
      </c>
      <c r="AZ86" s="2" t="e">
        <f t="shared" si="67"/>
        <v>#VALUE!</v>
      </c>
      <c r="BA86" s="2" t="e">
        <f t="shared" si="68"/>
        <v>#VALUE!</v>
      </c>
      <c r="BB86" s="65" t="e">
        <f t="shared" si="69"/>
        <v>#VALUE!</v>
      </c>
      <c r="BC86" s="2" t="e">
        <f t="shared" si="70"/>
        <v>#VALUE!</v>
      </c>
      <c r="BD86" s="2" t="e">
        <f t="shared" si="71"/>
        <v>#VALUE!</v>
      </c>
      <c r="BE86" s="2" t="e">
        <f t="shared" si="72"/>
        <v>#VALUE!</v>
      </c>
      <c r="BF86" s="2" t="e">
        <f t="shared" si="73"/>
        <v>#VALUE!</v>
      </c>
      <c r="BG86" s="65" t="e">
        <f t="shared" si="74"/>
        <v>#VALUE!</v>
      </c>
      <c r="BH86" s="2" t="e">
        <f t="shared" si="75"/>
        <v>#VALUE!</v>
      </c>
      <c r="BI86" s="2" t="e">
        <f t="shared" si="76"/>
        <v>#VALUE!</v>
      </c>
      <c r="BJ86" s="2" t="e">
        <f t="shared" si="77"/>
        <v>#VALUE!</v>
      </c>
      <c r="BK86" s="2" t="e">
        <f t="shared" si="78"/>
        <v>#VALUE!</v>
      </c>
      <c r="BL86" s="65">
        <f t="shared" si="79"/>
        <v>184</v>
      </c>
      <c r="BM86" s="2">
        <f t="shared" si="80"/>
        <v>0</v>
      </c>
      <c r="BN86" s="2">
        <f t="shared" si="81"/>
        <v>0</v>
      </c>
      <c r="BO86" s="2">
        <f t="shared" si="43"/>
        <v>0</v>
      </c>
      <c r="BP86" s="2">
        <f t="shared" si="82"/>
        <v>0</v>
      </c>
      <c r="BQ86" s="70"/>
      <c r="BR86" s="86"/>
      <c r="BS86" s="86"/>
      <c r="BT86" s="86"/>
    </row>
    <row r="87" spans="1:7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2"/>
      <c r="R87" s="12"/>
      <c r="S87" s="12"/>
      <c r="T87" s="12"/>
      <c r="U87" s="67">
        <f t="shared" si="41"/>
        <v>142.76026982</v>
      </c>
      <c r="V87" s="68">
        <f t="shared" si="42"/>
        <v>140</v>
      </c>
      <c r="W87" s="68">
        <v>14000</v>
      </c>
      <c r="X87" s="72">
        <f t="shared" si="83"/>
        <v>138.98675</v>
      </c>
      <c r="Y87" s="72">
        <v>336.6415</v>
      </c>
      <c r="Z87" s="69">
        <v>1571.6387</v>
      </c>
      <c r="AA87" s="70">
        <v>1070.7309</v>
      </c>
      <c r="AB87" s="70">
        <v>2642.3696</v>
      </c>
      <c r="AC87" s="65">
        <f t="shared" si="44"/>
        <v>15</v>
      </c>
      <c r="AD87" s="2">
        <f t="shared" si="45"/>
        <v>0</v>
      </c>
      <c r="AE87" s="2">
        <f t="shared" si="46"/>
        <v>0</v>
      </c>
      <c r="AF87" s="2">
        <f t="shared" si="47"/>
        <v>0</v>
      </c>
      <c r="AG87" s="2">
        <f t="shared" si="48"/>
        <v>0</v>
      </c>
      <c r="AH87" s="65">
        <f t="shared" si="49"/>
        <v>0</v>
      </c>
      <c r="AI87" s="2">
        <f t="shared" si="50"/>
        <v>0</v>
      </c>
      <c r="AJ87" s="2">
        <f t="shared" si="51"/>
        <v>0</v>
      </c>
      <c r="AK87" s="2">
        <f t="shared" si="52"/>
        <v>0</v>
      </c>
      <c r="AL87" s="2">
        <f t="shared" si="53"/>
        <v>0</v>
      </c>
      <c r="AM87" s="65">
        <f t="shared" si="54"/>
        <v>0</v>
      </c>
      <c r="AN87" s="2">
        <f t="shared" si="55"/>
        <v>0</v>
      </c>
      <c r="AO87" s="2">
        <f t="shared" si="56"/>
        <v>0</v>
      </c>
      <c r="AP87" s="2">
        <f t="shared" si="57"/>
        <v>0</v>
      </c>
      <c r="AQ87" s="2">
        <f t="shared" si="58"/>
        <v>0</v>
      </c>
      <c r="AR87" s="65">
        <f t="shared" si="59"/>
        <v>184</v>
      </c>
      <c r="AS87" s="2">
        <f t="shared" si="60"/>
        <v>0</v>
      </c>
      <c r="AT87" s="2">
        <f t="shared" si="61"/>
        <v>0</v>
      </c>
      <c r="AU87" s="2">
        <f t="shared" si="62"/>
        <v>0</v>
      </c>
      <c r="AV87" s="2">
        <f t="shared" si="63"/>
        <v>0</v>
      </c>
      <c r="AW87" s="65" t="e">
        <f t="shared" si="64"/>
        <v>#VALUE!</v>
      </c>
      <c r="AX87" s="2" t="e">
        <f t="shared" si="65"/>
        <v>#VALUE!</v>
      </c>
      <c r="AY87" s="2" t="e">
        <f t="shared" si="66"/>
        <v>#VALUE!</v>
      </c>
      <c r="AZ87" s="2" t="e">
        <f t="shared" si="67"/>
        <v>#VALUE!</v>
      </c>
      <c r="BA87" s="2" t="e">
        <f t="shared" si="68"/>
        <v>#VALUE!</v>
      </c>
      <c r="BB87" s="65" t="e">
        <f t="shared" si="69"/>
        <v>#VALUE!</v>
      </c>
      <c r="BC87" s="2" t="e">
        <f t="shared" si="70"/>
        <v>#VALUE!</v>
      </c>
      <c r="BD87" s="2" t="e">
        <f t="shared" si="71"/>
        <v>#VALUE!</v>
      </c>
      <c r="BE87" s="2" t="e">
        <f t="shared" si="72"/>
        <v>#VALUE!</v>
      </c>
      <c r="BF87" s="2" t="e">
        <f t="shared" si="73"/>
        <v>#VALUE!</v>
      </c>
      <c r="BG87" s="65" t="e">
        <f t="shared" si="74"/>
        <v>#VALUE!</v>
      </c>
      <c r="BH87" s="2" t="e">
        <f t="shared" si="75"/>
        <v>#VALUE!</v>
      </c>
      <c r="BI87" s="2" t="e">
        <f t="shared" si="76"/>
        <v>#VALUE!</v>
      </c>
      <c r="BJ87" s="2" t="e">
        <f t="shared" si="77"/>
        <v>#VALUE!</v>
      </c>
      <c r="BK87" s="2" t="e">
        <f t="shared" si="78"/>
        <v>#VALUE!</v>
      </c>
      <c r="BL87" s="65">
        <f t="shared" si="79"/>
        <v>184</v>
      </c>
      <c r="BM87" s="2">
        <f t="shared" si="80"/>
        <v>0</v>
      </c>
      <c r="BN87" s="2">
        <f t="shared" si="81"/>
        <v>0</v>
      </c>
      <c r="BO87" s="2">
        <f t="shared" si="43"/>
        <v>0</v>
      </c>
      <c r="BP87" s="2">
        <f t="shared" si="82"/>
        <v>0</v>
      </c>
      <c r="BQ87" s="70"/>
      <c r="BR87" s="86"/>
      <c r="BS87" s="86"/>
      <c r="BT87" s="86"/>
    </row>
    <row r="88" spans="1:7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2"/>
      <c r="R88" s="12"/>
      <c r="S88" s="12"/>
      <c r="T88" s="12"/>
      <c r="U88" s="67">
        <f t="shared" si="41"/>
        <v>163.15459407999998</v>
      </c>
      <c r="V88" s="68">
        <f t="shared" si="42"/>
        <v>160</v>
      </c>
      <c r="W88" s="68">
        <v>16000</v>
      </c>
      <c r="X88" s="72">
        <f t="shared" si="83"/>
        <v>158.98675</v>
      </c>
      <c r="Y88" s="72">
        <v>347.3284</v>
      </c>
      <c r="Z88" s="69">
        <v>1650.5377</v>
      </c>
      <c r="AA88" s="70">
        <v>934.3365999999999</v>
      </c>
      <c r="AB88" s="70">
        <v>2584.8743</v>
      </c>
      <c r="AC88" s="65">
        <f t="shared" si="44"/>
        <v>15</v>
      </c>
      <c r="AD88" s="2">
        <f t="shared" si="45"/>
        <v>0</v>
      </c>
      <c r="AE88" s="2">
        <f t="shared" si="46"/>
        <v>0</v>
      </c>
      <c r="AF88" s="2">
        <f t="shared" si="47"/>
        <v>0</v>
      </c>
      <c r="AG88" s="2">
        <f t="shared" si="48"/>
        <v>0</v>
      </c>
      <c r="AH88" s="65">
        <f t="shared" si="49"/>
        <v>0</v>
      </c>
      <c r="AI88" s="2">
        <f t="shared" si="50"/>
        <v>0</v>
      </c>
      <c r="AJ88" s="2">
        <f t="shared" si="51"/>
        <v>0</v>
      </c>
      <c r="AK88" s="2">
        <f t="shared" si="52"/>
        <v>0</v>
      </c>
      <c r="AL88" s="2">
        <f t="shared" si="53"/>
        <v>0</v>
      </c>
      <c r="AM88" s="65">
        <f t="shared" si="54"/>
        <v>0</v>
      </c>
      <c r="AN88" s="2">
        <f t="shared" si="55"/>
        <v>0</v>
      </c>
      <c r="AO88" s="2">
        <f t="shared" si="56"/>
        <v>0</v>
      </c>
      <c r="AP88" s="2">
        <f t="shared" si="57"/>
        <v>0</v>
      </c>
      <c r="AQ88" s="2">
        <f t="shared" si="58"/>
        <v>0</v>
      </c>
      <c r="AR88" s="65">
        <f t="shared" si="59"/>
        <v>184</v>
      </c>
      <c r="AS88" s="2">
        <f t="shared" si="60"/>
        <v>0</v>
      </c>
      <c r="AT88" s="2">
        <f t="shared" si="61"/>
        <v>0</v>
      </c>
      <c r="AU88" s="2">
        <f t="shared" si="62"/>
        <v>0</v>
      </c>
      <c r="AV88" s="2">
        <f t="shared" si="63"/>
        <v>0</v>
      </c>
      <c r="AW88" s="65" t="e">
        <f t="shared" si="64"/>
        <v>#VALUE!</v>
      </c>
      <c r="AX88" s="2" t="e">
        <f t="shared" si="65"/>
        <v>#VALUE!</v>
      </c>
      <c r="AY88" s="2" t="e">
        <f t="shared" si="66"/>
        <v>#VALUE!</v>
      </c>
      <c r="AZ88" s="2" t="e">
        <f t="shared" si="67"/>
        <v>#VALUE!</v>
      </c>
      <c r="BA88" s="2" t="e">
        <f t="shared" si="68"/>
        <v>#VALUE!</v>
      </c>
      <c r="BB88" s="65" t="e">
        <f t="shared" si="69"/>
        <v>#VALUE!</v>
      </c>
      <c r="BC88" s="2" t="e">
        <f t="shared" si="70"/>
        <v>#VALUE!</v>
      </c>
      <c r="BD88" s="2" t="e">
        <f t="shared" si="71"/>
        <v>#VALUE!</v>
      </c>
      <c r="BE88" s="2" t="e">
        <f t="shared" si="72"/>
        <v>#VALUE!</v>
      </c>
      <c r="BF88" s="2" t="e">
        <f t="shared" si="73"/>
        <v>#VALUE!</v>
      </c>
      <c r="BG88" s="65" t="e">
        <f t="shared" si="74"/>
        <v>#VALUE!</v>
      </c>
      <c r="BH88" s="2" t="e">
        <f t="shared" si="75"/>
        <v>#VALUE!</v>
      </c>
      <c r="BI88" s="2" t="e">
        <f t="shared" si="76"/>
        <v>#VALUE!</v>
      </c>
      <c r="BJ88" s="2" t="e">
        <f t="shared" si="77"/>
        <v>#VALUE!</v>
      </c>
      <c r="BK88" s="2" t="e">
        <f t="shared" si="78"/>
        <v>#VALUE!</v>
      </c>
      <c r="BL88" s="65">
        <f t="shared" si="79"/>
        <v>184</v>
      </c>
      <c r="BM88" s="2">
        <f t="shared" si="80"/>
        <v>0</v>
      </c>
      <c r="BN88" s="2">
        <f t="shared" si="81"/>
        <v>0</v>
      </c>
      <c r="BO88" s="2">
        <f t="shared" si="43"/>
        <v>0</v>
      </c>
      <c r="BP88" s="2">
        <f t="shared" si="82"/>
        <v>0</v>
      </c>
      <c r="BQ88" s="70"/>
      <c r="BR88" s="86"/>
      <c r="BS88" s="86"/>
      <c r="BT88" s="86"/>
    </row>
    <row r="89" spans="1:7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2"/>
      <c r="R89" s="12"/>
      <c r="S89" s="12"/>
      <c r="T89" s="12"/>
      <c r="U89" s="67">
        <f t="shared" si="41"/>
        <v>183.54891834</v>
      </c>
      <c r="V89" s="72">
        <v>180</v>
      </c>
      <c r="W89" s="68">
        <v>18000</v>
      </c>
      <c r="X89" s="85">
        <f t="shared" si="83"/>
        <v>178.98675</v>
      </c>
      <c r="Y89" s="72">
        <v>356.9567</v>
      </c>
      <c r="Z89" s="69">
        <v>1734.8185</v>
      </c>
      <c r="AA89" s="70">
        <v>779.0728999999999</v>
      </c>
      <c r="AB89" s="70">
        <v>2513.8914</v>
      </c>
      <c r="AC89" s="65">
        <f t="shared" si="44"/>
        <v>15</v>
      </c>
      <c r="AD89" s="2">
        <f t="shared" si="45"/>
        <v>0</v>
      </c>
      <c r="AE89" s="2">
        <f t="shared" si="46"/>
        <v>0</v>
      </c>
      <c r="AF89" s="2">
        <f t="shared" si="47"/>
        <v>0</v>
      </c>
      <c r="AG89" s="2">
        <f t="shared" si="48"/>
        <v>0</v>
      </c>
      <c r="AH89" s="65">
        <f t="shared" si="49"/>
        <v>0</v>
      </c>
      <c r="AI89" s="2">
        <f t="shared" si="50"/>
        <v>0</v>
      </c>
      <c r="AJ89" s="2">
        <f t="shared" si="51"/>
        <v>0</v>
      </c>
      <c r="AK89" s="2">
        <f t="shared" si="52"/>
        <v>0</v>
      </c>
      <c r="AL89" s="2">
        <f t="shared" si="53"/>
        <v>0</v>
      </c>
      <c r="AM89" s="65">
        <f t="shared" si="54"/>
        <v>0</v>
      </c>
      <c r="AN89" s="2">
        <f t="shared" si="55"/>
        <v>0</v>
      </c>
      <c r="AO89" s="2">
        <f t="shared" si="56"/>
        <v>0</v>
      </c>
      <c r="AP89" s="2">
        <f t="shared" si="57"/>
        <v>0</v>
      </c>
      <c r="AQ89" s="2">
        <f t="shared" si="58"/>
        <v>0</v>
      </c>
      <c r="AR89" s="65">
        <f t="shared" si="59"/>
        <v>184</v>
      </c>
      <c r="AS89" s="2">
        <f t="shared" si="60"/>
        <v>0</v>
      </c>
      <c r="AT89" s="2">
        <f t="shared" si="61"/>
        <v>0</v>
      </c>
      <c r="AU89" s="2">
        <f t="shared" si="62"/>
        <v>0</v>
      </c>
      <c r="AV89" s="2">
        <f t="shared" si="63"/>
        <v>0</v>
      </c>
      <c r="AW89" s="65" t="e">
        <f t="shared" si="64"/>
        <v>#VALUE!</v>
      </c>
      <c r="AX89" s="2" t="e">
        <f t="shared" si="65"/>
        <v>#VALUE!</v>
      </c>
      <c r="AY89" s="2" t="e">
        <f t="shared" si="66"/>
        <v>#VALUE!</v>
      </c>
      <c r="AZ89" s="2" t="e">
        <f t="shared" si="67"/>
        <v>#VALUE!</v>
      </c>
      <c r="BA89" s="2" t="e">
        <f t="shared" si="68"/>
        <v>#VALUE!</v>
      </c>
      <c r="BB89" s="65" t="e">
        <f t="shared" si="69"/>
        <v>#VALUE!</v>
      </c>
      <c r="BC89" s="2" t="e">
        <f t="shared" si="70"/>
        <v>#VALUE!</v>
      </c>
      <c r="BD89" s="2" t="e">
        <f t="shared" si="71"/>
        <v>#VALUE!</v>
      </c>
      <c r="BE89" s="2" t="e">
        <f t="shared" si="72"/>
        <v>#VALUE!</v>
      </c>
      <c r="BF89" s="2" t="e">
        <f t="shared" si="73"/>
        <v>#VALUE!</v>
      </c>
      <c r="BG89" s="65" t="e">
        <f t="shared" si="74"/>
        <v>#VALUE!</v>
      </c>
      <c r="BH89" s="2" t="e">
        <f t="shared" si="75"/>
        <v>#VALUE!</v>
      </c>
      <c r="BI89" s="2" t="e">
        <f t="shared" si="76"/>
        <v>#VALUE!</v>
      </c>
      <c r="BJ89" s="2" t="e">
        <f t="shared" si="77"/>
        <v>#VALUE!</v>
      </c>
      <c r="BK89" s="2" t="e">
        <f t="shared" si="78"/>
        <v>#VALUE!</v>
      </c>
      <c r="BL89" s="65">
        <f t="shared" si="79"/>
        <v>184</v>
      </c>
      <c r="BM89" s="2">
        <f t="shared" si="80"/>
        <v>0</v>
      </c>
      <c r="BN89" s="2">
        <f t="shared" si="81"/>
        <v>0</v>
      </c>
      <c r="BO89" s="2">
        <f t="shared" si="43"/>
        <v>0</v>
      </c>
      <c r="BP89" s="2">
        <f t="shared" si="82"/>
        <v>0</v>
      </c>
      <c r="BQ89" s="70"/>
      <c r="BR89" s="86"/>
      <c r="BS89" s="86"/>
      <c r="BT89" s="86"/>
    </row>
    <row r="90" spans="1:72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2"/>
      <c r="R90" s="12"/>
      <c r="S90" s="12"/>
      <c r="T90" s="12"/>
      <c r="U90" s="67">
        <f t="shared" si="41"/>
        <v>193.74608046999998</v>
      </c>
      <c r="V90" s="72">
        <v>190</v>
      </c>
      <c r="W90" s="68">
        <v>19000</v>
      </c>
      <c r="X90" s="85">
        <f t="shared" si="83"/>
        <v>188.98675</v>
      </c>
      <c r="Y90" s="72">
        <v>361.4307</v>
      </c>
      <c r="Z90" s="69">
        <v>1778.6523</v>
      </c>
      <c r="AA90" s="70">
        <v>691.9725</v>
      </c>
      <c r="AB90" s="70">
        <v>2470.6248</v>
      </c>
      <c r="AC90" s="65">
        <f t="shared" si="44"/>
        <v>15</v>
      </c>
      <c r="AD90" s="2">
        <f t="shared" si="45"/>
        <v>0</v>
      </c>
      <c r="AE90" s="2">
        <f t="shared" si="46"/>
        <v>0</v>
      </c>
      <c r="AF90" s="2">
        <f t="shared" si="47"/>
        <v>0</v>
      </c>
      <c r="AG90" s="2">
        <f t="shared" si="48"/>
        <v>0</v>
      </c>
      <c r="AH90" s="65">
        <f t="shared" si="49"/>
        <v>0</v>
      </c>
      <c r="AI90" s="2">
        <f t="shared" si="50"/>
        <v>0</v>
      </c>
      <c r="AJ90" s="2">
        <f t="shared" si="51"/>
        <v>0</v>
      </c>
      <c r="AK90" s="2">
        <f t="shared" si="52"/>
        <v>0</v>
      </c>
      <c r="AL90" s="2">
        <f t="shared" si="53"/>
        <v>0</v>
      </c>
      <c r="AM90" s="65">
        <f t="shared" si="54"/>
        <v>0</v>
      </c>
      <c r="AN90" s="2">
        <f t="shared" si="55"/>
        <v>0</v>
      </c>
      <c r="AO90" s="2">
        <f t="shared" si="56"/>
        <v>0</v>
      </c>
      <c r="AP90" s="2">
        <f t="shared" si="57"/>
        <v>0</v>
      </c>
      <c r="AQ90" s="2">
        <f t="shared" si="58"/>
        <v>0</v>
      </c>
      <c r="AR90" s="65">
        <f t="shared" si="59"/>
        <v>184</v>
      </c>
      <c r="AS90" s="2">
        <f t="shared" si="60"/>
        <v>0</v>
      </c>
      <c r="AT90" s="2">
        <f t="shared" si="61"/>
        <v>0</v>
      </c>
      <c r="AU90" s="2">
        <f t="shared" si="62"/>
        <v>0</v>
      </c>
      <c r="AV90" s="2">
        <f t="shared" si="63"/>
        <v>0</v>
      </c>
      <c r="AW90" s="65" t="e">
        <f t="shared" si="64"/>
        <v>#VALUE!</v>
      </c>
      <c r="AX90" s="2" t="e">
        <f t="shared" si="65"/>
        <v>#VALUE!</v>
      </c>
      <c r="AY90" s="2" t="e">
        <f t="shared" si="66"/>
        <v>#VALUE!</v>
      </c>
      <c r="AZ90" s="2" t="e">
        <f t="shared" si="67"/>
        <v>#VALUE!</v>
      </c>
      <c r="BA90" s="2" t="e">
        <f t="shared" si="68"/>
        <v>#VALUE!</v>
      </c>
      <c r="BB90" s="65" t="e">
        <f t="shared" si="69"/>
        <v>#VALUE!</v>
      </c>
      <c r="BC90" s="2" t="e">
        <f t="shared" si="70"/>
        <v>#VALUE!</v>
      </c>
      <c r="BD90" s="2" t="e">
        <f t="shared" si="71"/>
        <v>#VALUE!</v>
      </c>
      <c r="BE90" s="2" t="e">
        <f t="shared" si="72"/>
        <v>#VALUE!</v>
      </c>
      <c r="BF90" s="2" t="e">
        <f t="shared" si="73"/>
        <v>#VALUE!</v>
      </c>
      <c r="BG90" s="65" t="e">
        <f t="shared" si="74"/>
        <v>#VALUE!</v>
      </c>
      <c r="BH90" s="2" t="e">
        <f t="shared" si="75"/>
        <v>#VALUE!</v>
      </c>
      <c r="BI90" s="2" t="e">
        <f t="shared" si="76"/>
        <v>#VALUE!</v>
      </c>
      <c r="BJ90" s="2" t="e">
        <f t="shared" si="77"/>
        <v>#VALUE!</v>
      </c>
      <c r="BK90" s="2" t="e">
        <f t="shared" si="78"/>
        <v>#VALUE!</v>
      </c>
      <c r="BL90" s="65">
        <f t="shared" si="79"/>
        <v>184</v>
      </c>
      <c r="BM90" s="2">
        <f t="shared" si="80"/>
        <v>0</v>
      </c>
      <c r="BN90" s="2">
        <f t="shared" si="81"/>
        <v>0</v>
      </c>
      <c r="BO90" s="2">
        <f t="shared" si="43"/>
        <v>0</v>
      </c>
      <c r="BP90" s="2">
        <f t="shared" si="82"/>
        <v>0</v>
      </c>
      <c r="BQ90" s="70"/>
      <c r="BR90" s="86"/>
      <c r="BS90" s="86"/>
      <c r="BT90" s="86"/>
    </row>
    <row r="91" spans="1:72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2"/>
      <c r="R91" s="12"/>
      <c r="S91" s="12"/>
      <c r="T91" s="12"/>
      <c r="U91" s="67">
        <f t="shared" si="41"/>
        <v>203.9432426</v>
      </c>
      <c r="V91" s="72">
        <v>200</v>
      </c>
      <c r="W91" s="68">
        <v>20000</v>
      </c>
      <c r="X91" s="85">
        <f t="shared" si="83"/>
        <v>198.98675</v>
      </c>
      <c r="Y91" s="72">
        <v>365.7017</v>
      </c>
      <c r="Z91" s="69">
        <v>1826.4742</v>
      </c>
      <c r="AA91" s="70">
        <v>591.8791000000001</v>
      </c>
      <c r="AB91" s="70">
        <v>2418.3533</v>
      </c>
      <c r="AC91" s="65">
        <f t="shared" si="44"/>
        <v>15</v>
      </c>
      <c r="AD91" s="2">
        <f t="shared" si="45"/>
        <v>0</v>
      </c>
      <c r="AE91" s="2">
        <f t="shared" si="46"/>
        <v>0</v>
      </c>
      <c r="AF91" s="2">
        <f t="shared" si="47"/>
        <v>0</v>
      </c>
      <c r="AG91" s="2">
        <f t="shared" si="48"/>
        <v>0</v>
      </c>
      <c r="AH91" s="65">
        <f t="shared" si="49"/>
        <v>0</v>
      </c>
      <c r="AI91" s="2">
        <f t="shared" si="50"/>
        <v>0</v>
      </c>
      <c r="AJ91" s="2">
        <f t="shared" si="51"/>
        <v>0</v>
      </c>
      <c r="AK91" s="2">
        <f t="shared" si="52"/>
        <v>0</v>
      </c>
      <c r="AL91" s="2">
        <f t="shared" si="53"/>
        <v>0</v>
      </c>
      <c r="AM91" s="65">
        <f t="shared" si="54"/>
        <v>0</v>
      </c>
      <c r="AN91" s="2">
        <f t="shared" si="55"/>
        <v>0</v>
      </c>
      <c r="AO91" s="2">
        <f t="shared" si="56"/>
        <v>0</v>
      </c>
      <c r="AP91" s="2">
        <f t="shared" si="57"/>
        <v>0</v>
      </c>
      <c r="AQ91" s="2">
        <f t="shared" si="58"/>
        <v>0</v>
      </c>
      <c r="AR91" s="65">
        <f t="shared" si="59"/>
        <v>184</v>
      </c>
      <c r="AS91" s="2">
        <f t="shared" si="60"/>
        <v>0</v>
      </c>
      <c r="AT91" s="2">
        <f t="shared" si="61"/>
        <v>0</v>
      </c>
      <c r="AU91" s="2">
        <f t="shared" si="62"/>
        <v>0</v>
      </c>
      <c r="AV91" s="2">
        <f t="shared" si="63"/>
        <v>0</v>
      </c>
      <c r="AW91" s="65" t="e">
        <f t="shared" si="64"/>
        <v>#VALUE!</v>
      </c>
      <c r="AX91" s="2" t="e">
        <f t="shared" si="65"/>
        <v>#VALUE!</v>
      </c>
      <c r="AY91" s="2" t="e">
        <f t="shared" si="66"/>
        <v>#VALUE!</v>
      </c>
      <c r="AZ91" s="2" t="e">
        <f t="shared" si="67"/>
        <v>#VALUE!</v>
      </c>
      <c r="BA91" s="2" t="e">
        <f t="shared" si="68"/>
        <v>#VALUE!</v>
      </c>
      <c r="BB91" s="65" t="e">
        <f t="shared" si="69"/>
        <v>#VALUE!</v>
      </c>
      <c r="BC91" s="2" t="e">
        <f t="shared" si="70"/>
        <v>#VALUE!</v>
      </c>
      <c r="BD91" s="2" t="e">
        <f t="shared" si="71"/>
        <v>#VALUE!</v>
      </c>
      <c r="BE91" s="2" t="e">
        <f t="shared" si="72"/>
        <v>#VALUE!</v>
      </c>
      <c r="BF91" s="2" t="e">
        <f t="shared" si="73"/>
        <v>#VALUE!</v>
      </c>
      <c r="BG91" s="65" t="e">
        <f t="shared" si="74"/>
        <v>#VALUE!</v>
      </c>
      <c r="BH91" s="2" t="e">
        <f t="shared" si="75"/>
        <v>#VALUE!</v>
      </c>
      <c r="BI91" s="2" t="e">
        <f t="shared" si="76"/>
        <v>#VALUE!</v>
      </c>
      <c r="BJ91" s="2" t="e">
        <f t="shared" si="77"/>
        <v>#VALUE!</v>
      </c>
      <c r="BK91" s="2" t="e">
        <f t="shared" si="78"/>
        <v>#VALUE!</v>
      </c>
      <c r="BL91" s="65">
        <f t="shared" si="79"/>
        <v>184</v>
      </c>
      <c r="BM91" s="2">
        <f t="shared" si="80"/>
        <v>0</v>
      </c>
      <c r="BN91" s="2">
        <f t="shared" si="81"/>
        <v>0</v>
      </c>
      <c r="BO91" s="2">
        <f t="shared" si="43"/>
        <v>0</v>
      </c>
      <c r="BP91" s="2">
        <f t="shared" si="82"/>
        <v>0</v>
      </c>
      <c r="BQ91" s="70"/>
      <c r="BR91" s="86"/>
      <c r="BS91" s="86"/>
      <c r="BT91" s="86"/>
    </row>
    <row r="92" spans="1:72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2"/>
      <c r="R92" s="12"/>
      <c r="S92" s="12"/>
      <c r="T92" s="12"/>
      <c r="U92" s="67">
        <f t="shared" si="41"/>
        <v>209.04182366499998</v>
      </c>
      <c r="V92" s="72">
        <v>205</v>
      </c>
      <c r="W92" s="68">
        <v>20500</v>
      </c>
      <c r="X92" s="85">
        <f t="shared" si="83"/>
        <v>203.98675</v>
      </c>
      <c r="Y92" s="72">
        <v>367.7648</v>
      </c>
      <c r="Z92" s="69">
        <v>1854.0107</v>
      </c>
      <c r="AA92" s="70">
        <v>532.2929999999999</v>
      </c>
      <c r="AB92" s="70">
        <v>2386.3037</v>
      </c>
      <c r="AC92" s="65">
        <f t="shared" si="44"/>
        <v>15</v>
      </c>
      <c r="AD92" s="2">
        <f t="shared" si="45"/>
        <v>0</v>
      </c>
      <c r="AE92" s="2">
        <f t="shared" si="46"/>
        <v>0</v>
      </c>
      <c r="AF92" s="2">
        <f t="shared" si="47"/>
        <v>0</v>
      </c>
      <c r="AG92" s="2">
        <f t="shared" si="48"/>
        <v>0</v>
      </c>
      <c r="AH92" s="65">
        <f t="shared" si="49"/>
        <v>0</v>
      </c>
      <c r="AI92" s="2">
        <f t="shared" si="50"/>
        <v>0</v>
      </c>
      <c r="AJ92" s="2">
        <f t="shared" si="51"/>
        <v>0</v>
      </c>
      <c r="AK92" s="2">
        <f t="shared" si="52"/>
        <v>0</v>
      </c>
      <c r="AL92" s="2">
        <f t="shared" si="53"/>
        <v>0</v>
      </c>
      <c r="AM92" s="65">
        <f t="shared" si="54"/>
        <v>0</v>
      </c>
      <c r="AN92" s="2">
        <f t="shared" si="55"/>
        <v>0</v>
      </c>
      <c r="AO92" s="2">
        <f t="shared" si="56"/>
        <v>0</v>
      </c>
      <c r="AP92" s="2">
        <f t="shared" si="57"/>
        <v>0</v>
      </c>
      <c r="AQ92" s="2">
        <f t="shared" si="58"/>
        <v>0</v>
      </c>
      <c r="AR92" s="65">
        <f t="shared" si="59"/>
        <v>184</v>
      </c>
      <c r="AS92" s="2">
        <f t="shared" si="60"/>
        <v>0</v>
      </c>
      <c r="AT92" s="2">
        <f t="shared" si="61"/>
        <v>0</v>
      </c>
      <c r="AU92" s="2">
        <f t="shared" si="62"/>
        <v>0</v>
      </c>
      <c r="AV92" s="2">
        <f t="shared" si="63"/>
        <v>0</v>
      </c>
      <c r="AW92" s="65" t="e">
        <f t="shared" si="64"/>
        <v>#VALUE!</v>
      </c>
      <c r="AX92" s="2" t="e">
        <f t="shared" si="65"/>
        <v>#VALUE!</v>
      </c>
      <c r="AY92" s="2" t="e">
        <f t="shared" si="66"/>
        <v>#VALUE!</v>
      </c>
      <c r="AZ92" s="2" t="e">
        <f t="shared" si="67"/>
        <v>#VALUE!</v>
      </c>
      <c r="BA92" s="2" t="e">
        <f t="shared" si="68"/>
        <v>#VALUE!</v>
      </c>
      <c r="BB92" s="65" t="e">
        <f t="shared" si="69"/>
        <v>#VALUE!</v>
      </c>
      <c r="BC92" s="2" t="e">
        <f t="shared" si="70"/>
        <v>#VALUE!</v>
      </c>
      <c r="BD92" s="2" t="e">
        <f t="shared" si="71"/>
        <v>#VALUE!</v>
      </c>
      <c r="BE92" s="2" t="e">
        <f t="shared" si="72"/>
        <v>#VALUE!</v>
      </c>
      <c r="BF92" s="2" t="e">
        <f t="shared" si="73"/>
        <v>#VALUE!</v>
      </c>
      <c r="BG92" s="65" t="e">
        <f t="shared" si="74"/>
        <v>#VALUE!</v>
      </c>
      <c r="BH92" s="2" t="e">
        <f t="shared" si="75"/>
        <v>#VALUE!</v>
      </c>
      <c r="BI92" s="2" t="e">
        <f t="shared" si="76"/>
        <v>#VALUE!</v>
      </c>
      <c r="BJ92" s="2" t="e">
        <f t="shared" si="77"/>
        <v>#VALUE!</v>
      </c>
      <c r="BK92" s="2" t="e">
        <f t="shared" si="78"/>
        <v>#VALUE!</v>
      </c>
      <c r="BL92" s="65">
        <f t="shared" si="79"/>
        <v>184</v>
      </c>
      <c r="BM92" s="2">
        <f t="shared" si="80"/>
        <v>0</v>
      </c>
      <c r="BN92" s="2">
        <f t="shared" si="81"/>
        <v>0</v>
      </c>
      <c r="BO92" s="2">
        <f t="shared" si="43"/>
        <v>0</v>
      </c>
      <c r="BP92" s="2">
        <f t="shared" si="82"/>
        <v>0</v>
      </c>
      <c r="BQ92" s="70"/>
      <c r="BR92" s="86"/>
      <c r="BS92" s="86"/>
      <c r="BT92" s="86"/>
    </row>
    <row r="93" spans="1:7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2"/>
      <c r="R93" s="12"/>
      <c r="S93" s="12"/>
      <c r="T93" s="12"/>
      <c r="U93" s="67">
        <f t="shared" si="41"/>
        <v>214.14040472999997</v>
      </c>
      <c r="V93" s="72">
        <v>210</v>
      </c>
      <c r="W93" s="68">
        <v>21000</v>
      </c>
      <c r="X93" s="85">
        <f t="shared" si="83"/>
        <v>208.98675</v>
      </c>
      <c r="Y93" s="72">
        <v>369.7845</v>
      </c>
      <c r="Z93" s="69">
        <v>1886.2526</v>
      </c>
      <c r="AA93" s="70">
        <v>461.3327999999999</v>
      </c>
      <c r="AB93" s="70">
        <v>2347.5854</v>
      </c>
      <c r="AC93" s="65">
        <f t="shared" si="44"/>
        <v>15</v>
      </c>
      <c r="AD93" s="2">
        <f t="shared" si="45"/>
        <v>0</v>
      </c>
      <c r="AE93" s="2">
        <f t="shared" si="46"/>
        <v>0</v>
      </c>
      <c r="AF93" s="2">
        <f t="shared" si="47"/>
        <v>0</v>
      </c>
      <c r="AG93" s="2">
        <f t="shared" si="48"/>
        <v>0</v>
      </c>
      <c r="AH93" s="65">
        <f t="shared" si="49"/>
        <v>0</v>
      </c>
      <c r="AI93" s="2">
        <f t="shared" si="50"/>
        <v>0</v>
      </c>
      <c r="AJ93" s="2">
        <f t="shared" si="51"/>
        <v>0</v>
      </c>
      <c r="AK93" s="2">
        <f t="shared" si="52"/>
        <v>0</v>
      </c>
      <c r="AL93" s="2">
        <f t="shared" si="53"/>
        <v>0</v>
      </c>
      <c r="AM93" s="65">
        <f t="shared" si="54"/>
        <v>0</v>
      </c>
      <c r="AN93" s="2">
        <f t="shared" si="55"/>
        <v>0</v>
      </c>
      <c r="AO93" s="2">
        <f t="shared" si="56"/>
        <v>0</v>
      </c>
      <c r="AP93" s="2">
        <f t="shared" si="57"/>
        <v>0</v>
      </c>
      <c r="AQ93" s="2">
        <f t="shared" si="58"/>
        <v>0</v>
      </c>
      <c r="AR93" s="65">
        <f t="shared" si="59"/>
        <v>184</v>
      </c>
      <c r="AS93" s="2">
        <f t="shared" si="60"/>
        <v>0</v>
      </c>
      <c r="AT93" s="2">
        <f t="shared" si="61"/>
        <v>0</v>
      </c>
      <c r="AU93" s="2">
        <f t="shared" si="62"/>
        <v>0</v>
      </c>
      <c r="AV93" s="2">
        <f t="shared" si="63"/>
        <v>0</v>
      </c>
      <c r="AW93" s="65" t="e">
        <f t="shared" si="64"/>
        <v>#VALUE!</v>
      </c>
      <c r="AX93" s="2" t="e">
        <f t="shared" si="65"/>
        <v>#VALUE!</v>
      </c>
      <c r="AY93" s="2" t="e">
        <f t="shared" si="66"/>
        <v>#VALUE!</v>
      </c>
      <c r="AZ93" s="2" t="e">
        <f t="shared" si="67"/>
        <v>#VALUE!</v>
      </c>
      <c r="BA93" s="2" t="e">
        <f t="shared" si="68"/>
        <v>#VALUE!</v>
      </c>
      <c r="BB93" s="65" t="e">
        <f t="shared" si="69"/>
        <v>#VALUE!</v>
      </c>
      <c r="BC93" s="2" t="e">
        <f t="shared" si="70"/>
        <v>#VALUE!</v>
      </c>
      <c r="BD93" s="2" t="e">
        <f t="shared" si="71"/>
        <v>#VALUE!</v>
      </c>
      <c r="BE93" s="2" t="e">
        <f t="shared" si="72"/>
        <v>#VALUE!</v>
      </c>
      <c r="BF93" s="2" t="e">
        <f t="shared" si="73"/>
        <v>#VALUE!</v>
      </c>
      <c r="BG93" s="65" t="e">
        <f t="shared" si="74"/>
        <v>#VALUE!</v>
      </c>
      <c r="BH93" s="2" t="e">
        <f t="shared" si="75"/>
        <v>#VALUE!</v>
      </c>
      <c r="BI93" s="2" t="e">
        <f t="shared" si="76"/>
        <v>#VALUE!</v>
      </c>
      <c r="BJ93" s="2" t="e">
        <f t="shared" si="77"/>
        <v>#VALUE!</v>
      </c>
      <c r="BK93" s="2" t="e">
        <f t="shared" si="78"/>
        <v>#VALUE!</v>
      </c>
      <c r="BL93" s="65">
        <f t="shared" si="79"/>
        <v>184</v>
      </c>
      <c r="BM93" s="2">
        <f t="shared" si="80"/>
        <v>0</v>
      </c>
      <c r="BN93" s="2">
        <f t="shared" si="81"/>
        <v>0</v>
      </c>
      <c r="BO93" s="2">
        <f t="shared" si="43"/>
        <v>0</v>
      </c>
      <c r="BP93" s="2">
        <f t="shared" si="82"/>
        <v>0</v>
      </c>
      <c r="BQ93" s="70"/>
      <c r="BR93" s="86"/>
      <c r="BS93" s="86"/>
      <c r="BT93" s="86"/>
    </row>
    <row r="94" spans="1:72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2"/>
      <c r="R94" s="12"/>
      <c r="S94" s="12"/>
      <c r="T94" s="12"/>
      <c r="U94" s="67">
        <f t="shared" si="41"/>
        <v>219.238985795</v>
      </c>
      <c r="V94" s="72">
        <v>215</v>
      </c>
      <c r="W94" s="68">
        <v>21500</v>
      </c>
      <c r="X94" s="85">
        <f t="shared" si="83"/>
        <v>213.98675</v>
      </c>
      <c r="Y94" s="72">
        <v>371.7587</v>
      </c>
      <c r="Z94" s="69">
        <v>1929.481</v>
      </c>
      <c r="AA94" s="70">
        <v>364.9885999999999</v>
      </c>
      <c r="AB94" s="70">
        <v>2294.4696</v>
      </c>
      <c r="AC94" s="65">
        <f t="shared" si="44"/>
        <v>15</v>
      </c>
      <c r="AD94" s="2">
        <f t="shared" si="45"/>
        <v>0</v>
      </c>
      <c r="AE94" s="2">
        <f t="shared" si="46"/>
        <v>0</v>
      </c>
      <c r="AF94" s="2">
        <f t="shared" si="47"/>
        <v>0</v>
      </c>
      <c r="AG94" s="2">
        <f t="shared" si="48"/>
        <v>0</v>
      </c>
      <c r="AH94" s="65">
        <f t="shared" si="49"/>
        <v>0</v>
      </c>
      <c r="AI94" s="2">
        <f t="shared" si="50"/>
        <v>0</v>
      </c>
      <c r="AJ94" s="2">
        <f t="shared" si="51"/>
        <v>0</v>
      </c>
      <c r="AK94" s="2">
        <f t="shared" si="52"/>
        <v>0</v>
      </c>
      <c r="AL94" s="2">
        <f t="shared" si="53"/>
        <v>0</v>
      </c>
      <c r="AM94" s="65">
        <f t="shared" si="54"/>
        <v>0</v>
      </c>
      <c r="AN94" s="2">
        <f t="shared" si="55"/>
        <v>0</v>
      </c>
      <c r="AO94" s="2">
        <f t="shared" si="56"/>
        <v>0</v>
      </c>
      <c r="AP94" s="2">
        <f t="shared" si="57"/>
        <v>0</v>
      </c>
      <c r="AQ94" s="2">
        <f t="shared" si="58"/>
        <v>0</v>
      </c>
      <c r="AR94" s="65">
        <f t="shared" si="59"/>
        <v>184</v>
      </c>
      <c r="AS94" s="2">
        <f t="shared" si="60"/>
        <v>0</v>
      </c>
      <c r="AT94" s="2">
        <f t="shared" si="61"/>
        <v>0</v>
      </c>
      <c r="AU94" s="2">
        <f t="shared" si="62"/>
        <v>0</v>
      </c>
      <c r="AV94" s="2">
        <f t="shared" si="63"/>
        <v>0</v>
      </c>
      <c r="AW94" s="65" t="e">
        <f t="shared" si="64"/>
        <v>#VALUE!</v>
      </c>
      <c r="AX94" s="2" t="e">
        <f t="shared" si="65"/>
        <v>#VALUE!</v>
      </c>
      <c r="AY94" s="2" t="e">
        <f t="shared" si="66"/>
        <v>#VALUE!</v>
      </c>
      <c r="AZ94" s="2" t="e">
        <f t="shared" si="67"/>
        <v>#VALUE!</v>
      </c>
      <c r="BA94" s="2" t="e">
        <f t="shared" si="68"/>
        <v>#VALUE!</v>
      </c>
      <c r="BB94" s="65" t="e">
        <f t="shared" si="69"/>
        <v>#VALUE!</v>
      </c>
      <c r="BC94" s="2" t="e">
        <f t="shared" si="70"/>
        <v>#VALUE!</v>
      </c>
      <c r="BD94" s="2" t="e">
        <f t="shared" si="71"/>
        <v>#VALUE!</v>
      </c>
      <c r="BE94" s="2" t="e">
        <f t="shared" si="72"/>
        <v>#VALUE!</v>
      </c>
      <c r="BF94" s="2" t="e">
        <f t="shared" si="73"/>
        <v>#VALUE!</v>
      </c>
      <c r="BG94" s="65" t="e">
        <f t="shared" si="74"/>
        <v>#VALUE!</v>
      </c>
      <c r="BH94" s="2" t="e">
        <f t="shared" si="75"/>
        <v>#VALUE!</v>
      </c>
      <c r="BI94" s="2" t="e">
        <f t="shared" si="76"/>
        <v>#VALUE!</v>
      </c>
      <c r="BJ94" s="2" t="e">
        <f t="shared" si="77"/>
        <v>#VALUE!</v>
      </c>
      <c r="BK94" s="2" t="e">
        <f t="shared" si="78"/>
        <v>#VALUE!</v>
      </c>
      <c r="BL94" s="65">
        <f t="shared" si="79"/>
        <v>184</v>
      </c>
      <c r="BM94" s="2">
        <f t="shared" si="80"/>
        <v>0</v>
      </c>
      <c r="BN94" s="2">
        <f t="shared" si="81"/>
        <v>0</v>
      </c>
      <c r="BO94" s="2">
        <f t="shared" si="43"/>
        <v>0</v>
      </c>
      <c r="BP94" s="2">
        <f t="shared" si="82"/>
        <v>0</v>
      </c>
      <c r="BQ94" s="70"/>
      <c r="BR94" s="86"/>
      <c r="BS94" s="86"/>
      <c r="BT94" s="86"/>
    </row>
    <row r="95" spans="1:72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2"/>
      <c r="R95" s="12"/>
      <c r="S95" s="12"/>
      <c r="T95" s="12"/>
      <c r="U95" s="67">
        <f t="shared" si="41"/>
        <v>222.298134434</v>
      </c>
      <c r="V95" s="72">
        <v>218</v>
      </c>
      <c r="W95" s="68">
        <v>21800</v>
      </c>
      <c r="X95" s="85">
        <f t="shared" si="83"/>
        <v>216.98675</v>
      </c>
      <c r="Y95" s="72">
        <v>372.9242</v>
      </c>
      <c r="Z95" s="69">
        <v>1967.2413</v>
      </c>
      <c r="AA95" s="70">
        <v>280.77729999999997</v>
      </c>
      <c r="AB95" s="70">
        <v>2248.0186</v>
      </c>
      <c r="AC95" s="65">
        <f t="shared" si="44"/>
        <v>15</v>
      </c>
      <c r="AD95" s="2">
        <f t="shared" si="45"/>
        <v>0</v>
      </c>
      <c r="AE95" s="2">
        <f t="shared" si="46"/>
        <v>0</v>
      </c>
      <c r="AF95" s="2">
        <f t="shared" si="47"/>
        <v>0</v>
      </c>
      <c r="AG95" s="2">
        <f t="shared" si="48"/>
        <v>0</v>
      </c>
      <c r="AH95" s="65">
        <f t="shared" si="49"/>
        <v>0</v>
      </c>
      <c r="AI95" s="2">
        <f t="shared" si="50"/>
        <v>0</v>
      </c>
      <c r="AJ95" s="2">
        <f t="shared" si="51"/>
        <v>0</v>
      </c>
      <c r="AK95" s="2">
        <f t="shared" si="52"/>
        <v>0</v>
      </c>
      <c r="AL95" s="2">
        <f t="shared" si="53"/>
        <v>0</v>
      </c>
      <c r="AM95" s="65">
        <f t="shared" si="54"/>
        <v>0</v>
      </c>
      <c r="AN95" s="2">
        <f t="shared" si="55"/>
        <v>0</v>
      </c>
      <c r="AO95" s="2">
        <f t="shared" si="56"/>
        <v>0</v>
      </c>
      <c r="AP95" s="2">
        <f t="shared" si="57"/>
        <v>0</v>
      </c>
      <c r="AQ95" s="2">
        <f t="shared" si="58"/>
        <v>0</v>
      </c>
      <c r="AR95" s="65">
        <f t="shared" si="59"/>
        <v>184</v>
      </c>
      <c r="AS95" s="2">
        <f t="shared" si="60"/>
        <v>0</v>
      </c>
      <c r="AT95" s="2">
        <f t="shared" si="61"/>
        <v>0</v>
      </c>
      <c r="AU95" s="2">
        <f t="shared" si="62"/>
        <v>0</v>
      </c>
      <c r="AV95" s="2">
        <f t="shared" si="63"/>
        <v>0</v>
      </c>
      <c r="AW95" s="65" t="e">
        <f t="shared" si="64"/>
        <v>#VALUE!</v>
      </c>
      <c r="AX95" s="2" t="e">
        <f t="shared" si="65"/>
        <v>#VALUE!</v>
      </c>
      <c r="AY95" s="2" t="e">
        <f t="shared" si="66"/>
        <v>#VALUE!</v>
      </c>
      <c r="AZ95" s="2" t="e">
        <f t="shared" si="67"/>
        <v>#VALUE!</v>
      </c>
      <c r="BA95" s="2" t="e">
        <f t="shared" si="68"/>
        <v>#VALUE!</v>
      </c>
      <c r="BB95" s="65" t="e">
        <f t="shared" si="69"/>
        <v>#VALUE!</v>
      </c>
      <c r="BC95" s="2" t="e">
        <f t="shared" si="70"/>
        <v>#VALUE!</v>
      </c>
      <c r="BD95" s="2" t="e">
        <f t="shared" si="71"/>
        <v>#VALUE!</v>
      </c>
      <c r="BE95" s="2" t="e">
        <f t="shared" si="72"/>
        <v>#VALUE!</v>
      </c>
      <c r="BF95" s="2" t="e">
        <f t="shared" si="73"/>
        <v>#VALUE!</v>
      </c>
      <c r="BG95" s="65" t="e">
        <f t="shared" si="74"/>
        <v>#VALUE!</v>
      </c>
      <c r="BH95" s="2" t="e">
        <f t="shared" si="75"/>
        <v>#VALUE!</v>
      </c>
      <c r="BI95" s="2" t="e">
        <f t="shared" si="76"/>
        <v>#VALUE!</v>
      </c>
      <c r="BJ95" s="2" t="e">
        <f t="shared" si="77"/>
        <v>#VALUE!</v>
      </c>
      <c r="BK95" s="2" t="e">
        <f t="shared" si="78"/>
        <v>#VALUE!</v>
      </c>
      <c r="BL95" s="65">
        <f t="shared" si="79"/>
        <v>184</v>
      </c>
      <c r="BM95" s="2">
        <f t="shared" si="80"/>
        <v>0</v>
      </c>
      <c r="BN95" s="2">
        <f t="shared" si="81"/>
        <v>0</v>
      </c>
      <c r="BO95" s="2">
        <f t="shared" si="43"/>
        <v>0</v>
      </c>
      <c r="BP95" s="2">
        <f t="shared" si="82"/>
        <v>0</v>
      </c>
      <c r="BQ95" s="70"/>
      <c r="BR95" s="86"/>
      <c r="BS95" s="86"/>
      <c r="BT95" s="86"/>
    </row>
    <row r="96" spans="1:72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2"/>
      <c r="R96" s="12"/>
      <c r="S96" s="12"/>
      <c r="T96" s="12"/>
      <c r="U96" s="67">
        <f>V96*1.019716213</f>
        <v>223.31785064699997</v>
      </c>
      <c r="V96" s="72">
        <v>219</v>
      </c>
      <c r="W96" s="68">
        <v>21900</v>
      </c>
      <c r="X96" s="85">
        <f t="shared" si="83"/>
        <v>217.98675</v>
      </c>
      <c r="Y96" s="72">
        <v>373.3083</v>
      </c>
      <c r="Z96" s="69">
        <v>1989.1875</v>
      </c>
      <c r="AA96" s="70">
        <v>232.6347999999998</v>
      </c>
      <c r="AB96" s="70">
        <v>2221.8223</v>
      </c>
      <c r="AC96" s="65">
        <f t="shared" si="44"/>
        <v>15</v>
      </c>
      <c r="AD96" s="2">
        <f t="shared" si="45"/>
        <v>0</v>
      </c>
      <c r="AE96" s="2">
        <f t="shared" si="46"/>
        <v>0</v>
      </c>
      <c r="AF96" s="2">
        <f t="shared" si="47"/>
        <v>0</v>
      </c>
      <c r="AG96" s="2">
        <f t="shared" si="48"/>
        <v>0</v>
      </c>
      <c r="AH96" s="65">
        <f t="shared" si="49"/>
        <v>0</v>
      </c>
      <c r="AI96" s="2">
        <f t="shared" si="50"/>
        <v>0</v>
      </c>
      <c r="AJ96" s="2">
        <f t="shared" si="51"/>
        <v>0</v>
      </c>
      <c r="AK96" s="2">
        <f t="shared" si="52"/>
        <v>0</v>
      </c>
      <c r="AL96" s="2">
        <f t="shared" si="53"/>
        <v>0</v>
      </c>
      <c r="AM96" s="65">
        <f t="shared" si="54"/>
        <v>0</v>
      </c>
      <c r="AN96" s="2">
        <f t="shared" si="55"/>
        <v>0</v>
      </c>
      <c r="AO96" s="2">
        <f t="shared" si="56"/>
        <v>0</v>
      </c>
      <c r="AP96" s="2">
        <f t="shared" si="57"/>
        <v>0</v>
      </c>
      <c r="AQ96" s="2">
        <f t="shared" si="58"/>
        <v>0</v>
      </c>
      <c r="AR96" s="65">
        <f t="shared" si="59"/>
        <v>184</v>
      </c>
      <c r="AS96" s="2">
        <f t="shared" si="60"/>
        <v>0</v>
      </c>
      <c r="AT96" s="2">
        <f t="shared" si="61"/>
        <v>0</v>
      </c>
      <c r="AU96" s="2">
        <f t="shared" si="62"/>
        <v>0</v>
      </c>
      <c r="AV96" s="2">
        <f t="shared" si="63"/>
        <v>0</v>
      </c>
      <c r="AW96" s="65" t="e">
        <f t="shared" si="64"/>
        <v>#VALUE!</v>
      </c>
      <c r="AX96" s="2" t="e">
        <f t="shared" si="65"/>
        <v>#VALUE!</v>
      </c>
      <c r="AY96" s="2" t="e">
        <f t="shared" si="66"/>
        <v>#VALUE!</v>
      </c>
      <c r="AZ96" s="2" t="e">
        <f t="shared" si="67"/>
        <v>#VALUE!</v>
      </c>
      <c r="BA96" s="2" t="e">
        <f t="shared" si="68"/>
        <v>#VALUE!</v>
      </c>
      <c r="BB96" s="65" t="e">
        <f t="shared" si="69"/>
        <v>#VALUE!</v>
      </c>
      <c r="BC96" s="2" t="e">
        <f t="shared" si="70"/>
        <v>#VALUE!</v>
      </c>
      <c r="BD96" s="2" t="e">
        <f t="shared" si="71"/>
        <v>#VALUE!</v>
      </c>
      <c r="BE96" s="2" t="e">
        <f t="shared" si="72"/>
        <v>#VALUE!</v>
      </c>
      <c r="BF96" s="2" t="e">
        <f t="shared" si="73"/>
        <v>#VALUE!</v>
      </c>
      <c r="BG96" s="65" t="e">
        <f t="shared" si="74"/>
        <v>#VALUE!</v>
      </c>
      <c r="BH96" s="2" t="e">
        <f t="shared" si="75"/>
        <v>#VALUE!</v>
      </c>
      <c r="BI96" s="2" t="e">
        <f t="shared" si="76"/>
        <v>#VALUE!</v>
      </c>
      <c r="BJ96" s="2" t="e">
        <f t="shared" si="77"/>
        <v>#VALUE!</v>
      </c>
      <c r="BK96" s="2" t="e">
        <f t="shared" si="78"/>
        <v>#VALUE!</v>
      </c>
      <c r="BL96" s="65">
        <f t="shared" si="79"/>
        <v>184</v>
      </c>
      <c r="BM96" s="2">
        <f t="shared" si="80"/>
        <v>0</v>
      </c>
      <c r="BN96" s="2">
        <f t="shared" si="81"/>
        <v>0</v>
      </c>
      <c r="BO96" s="2">
        <f t="shared" si="43"/>
        <v>0</v>
      </c>
      <c r="BP96" s="2">
        <f t="shared" si="82"/>
        <v>0</v>
      </c>
      <c r="BQ96" s="70"/>
      <c r="BR96" s="86"/>
      <c r="BS96" s="86"/>
      <c r="BT96" s="86"/>
    </row>
    <row r="97" spans="1:72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2"/>
      <c r="R97" s="12"/>
      <c r="S97" s="12"/>
      <c r="T97" s="12"/>
      <c r="U97" s="67">
        <f t="shared" si="41"/>
        <v>224.33756685999998</v>
      </c>
      <c r="V97" s="68">
        <f t="shared" si="42"/>
        <v>220</v>
      </c>
      <c r="W97" s="68">
        <v>22000</v>
      </c>
      <c r="X97" s="72">
        <f t="shared" si="83"/>
        <v>218.98675</v>
      </c>
      <c r="Y97" s="72">
        <v>373.7</v>
      </c>
      <c r="Z97" s="69">
        <v>2008</v>
      </c>
      <c r="AA97" s="70">
        <v>229</v>
      </c>
      <c r="AB97" s="70">
        <v>2178</v>
      </c>
      <c r="AC97" s="65">
        <f t="shared" si="44"/>
        <v>15</v>
      </c>
      <c r="AD97" s="2">
        <f t="shared" si="45"/>
        <v>0</v>
      </c>
      <c r="AE97" s="2">
        <f t="shared" si="46"/>
        <v>0</v>
      </c>
      <c r="AF97" s="2">
        <f t="shared" si="47"/>
        <v>0</v>
      </c>
      <c r="AG97" s="2">
        <f t="shared" si="48"/>
        <v>0</v>
      </c>
      <c r="AH97" s="65">
        <f t="shared" si="49"/>
        <v>0</v>
      </c>
      <c r="AI97" s="2">
        <f t="shared" si="50"/>
        <v>0</v>
      </c>
      <c r="AJ97" s="2">
        <f t="shared" si="51"/>
        <v>0</v>
      </c>
      <c r="AK97" s="2">
        <f t="shared" si="52"/>
        <v>0</v>
      </c>
      <c r="AL97" s="2">
        <f t="shared" si="53"/>
        <v>0</v>
      </c>
      <c r="AM97" s="65">
        <f t="shared" si="54"/>
        <v>0</v>
      </c>
      <c r="AN97" s="2">
        <f t="shared" si="55"/>
        <v>0</v>
      </c>
      <c r="AO97" s="2">
        <f t="shared" si="56"/>
        <v>0</v>
      </c>
      <c r="AP97" s="2">
        <f t="shared" si="57"/>
        <v>0</v>
      </c>
      <c r="AQ97" s="2">
        <f t="shared" si="58"/>
        <v>0</v>
      </c>
      <c r="AR97" s="65">
        <f t="shared" si="59"/>
        <v>184</v>
      </c>
      <c r="AS97" s="2">
        <f t="shared" si="60"/>
        <v>0</v>
      </c>
      <c r="AT97" s="2">
        <f t="shared" si="61"/>
        <v>0</v>
      </c>
      <c r="AU97" s="2">
        <f t="shared" si="62"/>
        <v>0</v>
      </c>
      <c r="AV97" s="2">
        <f t="shared" si="63"/>
        <v>0</v>
      </c>
      <c r="AW97" s="65" t="e">
        <f t="shared" si="64"/>
        <v>#VALUE!</v>
      </c>
      <c r="AX97" s="2" t="e">
        <f t="shared" si="65"/>
        <v>#VALUE!</v>
      </c>
      <c r="AY97" s="2" t="e">
        <f t="shared" si="66"/>
        <v>#VALUE!</v>
      </c>
      <c r="AZ97" s="2" t="e">
        <f t="shared" si="67"/>
        <v>#VALUE!</v>
      </c>
      <c r="BA97" s="2" t="e">
        <f t="shared" si="68"/>
        <v>#VALUE!</v>
      </c>
      <c r="BB97" s="65" t="e">
        <f t="shared" si="69"/>
        <v>#VALUE!</v>
      </c>
      <c r="BC97" s="2" t="e">
        <f t="shared" si="70"/>
        <v>#VALUE!</v>
      </c>
      <c r="BD97" s="2" t="e">
        <f t="shared" si="71"/>
        <v>#VALUE!</v>
      </c>
      <c r="BE97" s="2" t="e">
        <f t="shared" si="72"/>
        <v>#VALUE!</v>
      </c>
      <c r="BF97" s="2" t="e">
        <f t="shared" si="73"/>
        <v>#VALUE!</v>
      </c>
      <c r="BG97" s="65" t="e">
        <f t="shared" si="74"/>
        <v>#VALUE!</v>
      </c>
      <c r="BH97" s="2" t="e">
        <f t="shared" si="75"/>
        <v>#VALUE!</v>
      </c>
      <c r="BI97" s="2" t="e">
        <f t="shared" si="76"/>
        <v>#VALUE!</v>
      </c>
      <c r="BJ97" s="2" t="e">
        <f t="shared" si="77"/>
        <v>#VALUE!</v>
      </c>
      <c r="BK97" s="2" t="e">
        <f t="shared" si="78"/>
        <v>#VALUE!</v>
      </c>
      <c r="BL97" s="65">
        <f t="shared" si="79"/>
        <v>184</v>
      </c>
      <c r="BM97" s="2">
        <f t="shared" si="80"/>
        <v>0</v>
      </c>
      <c r="BN97" s="2">
        <f t="shared" si="81"/>
        <v>0</v>
      </c>
      <c r="BO97" s="2">
        <f t="shared" si="43"/>
        <v>0</v>
      </c>
      <c r="BP97" s="2">
        <f t="shared" si="82"/>
        <v>0</v>
      </c>
      <c r="BQ97" s="70"/>
      <c r="BR97" s="86"/>
      <c r="BS97" s="86"/>
      <c r="BT97" s="86"/>
    </row>
    <row r="98" spans="1:72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2"/>
      <c r="R98" s="12"/>
      <c r="S98" s="12"/>
      <c r="T98" s="12"/>
      <c r="U98" s="67">
        <f t="shared" si="41"/>
        <v>225.5612263156</v>
      </c>
      <c r="V98" s="68">
        <f t="shared" si="42"/>
        <v>221.20000000000002</v>
      </c>
      <c r="W98" s="68">
        <v>22120</v>
      </c>
      <c r="X98" s="72">
        <f t="shared" si="83"/>
        <v>220.18675</v>
      </c>
      <c r="Y98" s="68">
        <v>374.15</v>
      </c>
      <c r="Z98" s="69">
        <v>2084</v>
      </c>
      <c r="AA98" s="70">
        <v>0</v>
      </c>
      <c r="AB98" s="70">
        <v>2084</v>
      </c>
      <c r="AC98" s="65">
        <f t="shared" si="44"/>
        <v>15</v>
      </c>
      <c r="AD98" s="2">
        <f t="shared" si="45"/>
        <v>0</v>
      </c>
      <c r="AE98" s="2">
        <f t="shared" si="46"/>
        <v>0</v>
      </c>
      <c r="AF98" s="2">
        <f t="shared" si="47"/>
        <v>0</v>
      </c>
      <c r="AG98" s="2">
        <f t="shared" si="48"/>
        <v>0</v>
      </c>
      <c r="AH98" s="65">
        <f t="shared" si="49"/>
        <v>0</v>
      </c>
      <c r="AI98" s="2">
        <f t="shared" si="50"/>
        <v>0</v>
      </c>
      <c r="AJ98" s="2">
        <f t="shared" si="51"/>
        <v>0</v>
      </c>
      <c r="AK98" s="2">
        <f t="shared" si="52"/>
        <v>0</v>
      </c>
      <c r="AL98" s="2">
        <f t="shared" si="53"/>
        <v>0</v>
      </c>
      <c r="AM98" s="65">
        <f t="shared" si="54"/>
        <v>0</v>
      </c>
      <c r="AN98" s="2">
        <f t="shared" si="55"/>
        <v>0</v>
      </c>
      <c r="AO98" s="2">
        <f t="shared" si="56"/>
        <v>0</v>
      </c>
      <c r="AP98" s="2">
        <f t="shared" si="57"/>
        <v>0</v>
      </c>
      <c r="AQ98" s="2">
        <f t="shared" si="58"/>
        <v>0</v>
      </c>
      <c r="AR98" s="65">
        <f t="shared" si="59"/>
        <v>184</v>
      </c>
      <c r="AS98" s="2">
        <f t="shared" si="60"/>
        <v>0</v>
      </c>
      <c r="AT98" s="2">
        <f t="shared" si="61"/>
        <v>0</v>
      </c>
      <c r="AU98" s="2">
        <f t="shared" si="62"/>
        <v>0</v>
      </c>
      <c r="AV98" s="2">
        <f t="shared" si="63"/>
        <v>0</v>
      </c>
      <c r="AW98" s="65" t="e">
        <f t="shared" si="64"/>
        <v>#VALUE!</v>
      </c>
      <c r="AX98" s="2" t="e">
        <f t="shared" si="65"/>
        <v>#VALUE!</v>
      </c>
      <c r="AY98" s="2" t="e">
        <f t="shared" si="66"/>
        <v>#VALUE!</v>
      </c>
      <c r="AZ98" s="2" t="e">
        <f t="shared" si="67"/>
        <v>#VALUE!</v>
      </c>
      <c r="BA98" s="2" t="e">
        <f t="shared" si="68"/>
        <v>#VALUE!</v>
      </c>
      <c r="BB98" s="65" t="e">
        <f t="shared" si="69"/>
        <v>#VALUE!</v>
      </c>
      <c r="BC98" s="2" t="e">
        <f t="shared" si="70"/>
        <v>#VALUE!</v>
      </c>
      <c r="BD98" s="2" t="e">
        <f t="shared" si="71"/>
        <v>#VALUE!</v>
      </c>
      <c r="BE98" s="2" t="e">
        <f t="shared" si="72"/>
        <v>#VALUE!</v>
      </c>
      <c r="BF98" s="2" t="e">
        <f t="shared" si="73"/>
        <v>#VALUE!</v>
      </c>
      <c r="BG98" s="65" t="e">
        <f t="shared" si="74"/>
        <v>#VALUE!</v>
      </c>
      <c r="BH98" s="2" t="e">
        <f t="shared" si="75"/>
        <v>#VALUE!</v>
      </c>
      <c r="BI98" s="2" t="e">
        <f t="shared" si="76"/>
        <v>#VALUE!</v>
      </c>
      <c r="BJ98" s="2" t="e">
        <f t="shared" si="77"/>
        <v>#VALUE!</v>
      </c>
      <c r="BK98" s="2" t="e">
        <f t="shared" si="78"/>
        <v>#VALUE!</v>
      </c>
      <c r="BL98" s="65">
        <f t="shared" si="79"/>
        <v>184</v>
      </c>
      <c r="BM98" s="2">
        <f t="shared" si="80"/>
        <v>0</v>
      </c>
      <c r="BN98" s="2">
        <f t="shared" si="81"/>
        <v>0</v>
      </c>
      <c r="BO98" s="2">
        <f t="shared" si="43"/>
        <v>0</v>
      </c>
      <c r="BP98" s="2">
        <f t="shared" si="82"/>
        <v>0</v>
      </c>
      <c r="BQ98" s="70"/>
      <c r="BR98" s="86"/>
      <c r="BS98" s="86"/>
      <c r="BT98" s="86"/>
    </row>
    <row r="99" spans="1:7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2"/>
      <c r="R99" s="12"/>
      <c r="S99" s="12"/>
      <c r="T99" s="12"/>
      <c r="U99" s="2"/>
      <c r="V99" s="2"/>
      <c r="W99" s="67"/>
      <c r="X99" s="2"/>
      <c r="Y99" s="2"/>
      <c r="Z99" s="2"/>
      <c r="AA99" s="2"/>
      <c r="AB99" s="2"/>
      <c r="AC99" s="65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86"/>
      <c r="BS99" s="86"/>
      <c r="BT99" s="86"/>
    </row>
    <row r="100" spans="1:72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86"/>
      <c r="BS100" s="86"/>
      <c r="BT100" s="86"/>
    </row>
    <row r="101" spans="21:72" ht="12.75">
      <c r="U101" s="80"/>
      <c r="V101" s="80"/>
      <c r="W101" s="80"/>
      <c r="X101" s="80"/>
      <c r="Y101" s="80"/>
      <c r="Z101" s="80"/>
      <c r="AA101" s="80"/>
      <c r="AB101" s="80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</row>
    <row r="102" spans="21:72" ht="12.75">
      <c r="U102" s="80"/>
      <c r="V102" s="80"/>
      <c r="W102" s="80"/>
      <c r="X102" s="80"/>
      <c r="Y102" s="80"/>
      <c r="Z102" s="83"/>
      <c r="AA102" s="84"/>
      <c r="AB102" s="84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</row>
    <row r="103" spans="21:72" ht="12.75">
      <c r="U103" s="80"/>
      <c r="V103" s="80"/>
      <c r="W103" s="80"/>
      <c r="X103" s="80"/>
      <c r="Y103" s="81"/>
      <c r="Z103" s="83"/>
      <c r="AA103" s="84"/>
      <c r="AB103" s="84"/>
      <c r="AC103" s="82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</row>
    <row r="104" spans="21:72" ht="12.75">
      <c r="U104" s="80"/>
      <c r="V104" s="80"/>
      <c r="W104" s="80"/>
      <c r="X104" s="80"/>
      <c r="Y104" s="81"/>
      <c r="Z104" s="83"/>
      <c r="AA104" s="84"/>
      <c r="AB104" s="84"/>
      <c r="AC104" s="82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</row>
    <row r="105" spans="21:72" ht="12.75">
      <c r="U105" s="80"/>
      <c r="V105" s="80"/>
      <c r="W105" s="80"/>
      <c r="X105" s="80"/>
      <c r="Y105" s="81"/>
      <c r="Z105" s="83"/>
      <c r="AA105" s="84"/>
      <c r="AB105" s="84"/>
      <c r="AC105" s="82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</row>
    <row r="106" spans="21:72" ht="12.75">
      <c r="U106" s="80"/>
      <c r="V106" s="80"/>
      <c r="W106" s="80"/>
      <c r="X106" s="80"/>
      <c r="Y106" s="81"/>
      <c r="Z106" s="83"/>
      <c r="AA106" s="84"/>
      <c r="AB106" s="84"/>
      <c r="AC106" s="82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</row>
    <row r="107" spans="21:72" ht="12.75">
      <c r="U107" s="80"/>
      <c r="V107" s="80"/>
      <c r="W107" s="80"/>
      <c r="X107" s="80"/>
      <c r="Y107" s="81"/>
      <c r="Z107" s="83"/>
      <c r="AA107" s="84"/>
      <c r="AB107" s="84"/>
      <c r="AC107" s="82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</row>
    <row r="108" spans="21:72" ht="12.75">
      <c r="U108" s="80"/>
      <c r="V108" s="80"/>
      <c r="W108" s="80"/>
      <c r="X108" s="80"/>
      <c r="Y108" s="81"/>
      <c r="Z108" s="83"/>
      <c r="AA108" s="84"/>
      <c r="AB108" s="84"/>
      <c r="AC108" s="82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</row>
    <row r="109" spans="21:72" ht="12.75">
      <c r="U109" s="80"/>
      <c r="V109" s="80"/>
      <c r="W109" s="80"/>
      <c r="X109" s="80"/>
      <c r="Y109" s="81"/>
      <c r="Z109" s="83"/>
      <c r="AA109" s="84"/>
      <c r="AB109" s="84"/>
      <c r="AC109" s="82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</row>
    <row r="110" spans="21:72" ht="12.75">
      <c r="U110" s="80"/>
      <c r="V110" s="80"/>
      <c r="W110" s="80"/>
      <c r="X110" s="80"/>
      <c r="Y110" s="81"/>
      <c r="Z110" s="83"/>
      <c r="AA110" s="84"/>
      <c r="AB110" s="84"/>
      <c r="AC110" s="82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</row>
    <row r="111" spans="21:72" ht="12.75">
      <c r="U111" s="80"/>
      <c r="V111" s="80"/>
      <c r="W111" s="80"/>
      <c r="X111" s="80"/>
      <c r="Y111" s="81"/>
      <c r="Z111" s="81"/>
      <c r="AA111" s="81"/>
      <c r="AB111" s="81"/>
      <c r="AC111" s="82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</row>
    <row r="112" spans="25:72" ht="12.75">
      <c r="Y112" s="82"/>
      <c r="Z112" s="82"/>
      <c r="AA112" s="82"/>
      <c r="AB112" s="82"/>
      <c r="AC112" s="82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</row>
    <row r="113" spans="49:72" ht="12.75"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</row>
    <row r="114" spans="49:72" ht="12.75"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</row>
    <row r="115" spans="49:72" ht="12.75"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</row>
    <row r="116" spans="49:72" ht="12.75"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</row>
    <row r="117" spans="49:72" ht="12.75"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</row>
    <row r="118" spans="49:72" ht="12.75"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</row>
    <row r="119" spans="49:72" ht="12.75"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</row>
    <row r="120" spans="49:72" ht="12.75"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</row>
    <row r="121" spans="49:72" ht="12.75"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</row>
    <row r="122" spans="49:72" ht="12.75"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</row>
    <row r="123" spans="49:72" ht="12.75"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</row>
    <row r="124" spans="49:72" ht="12.75"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</row>
    <row r="125" spans="49:72" ht="12.75"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</row>
    <row r="126" spans="49:72" ht="12.75"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</row>
    <row r="127" spans="49:72" ht="12.75"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</row>
    <row r="128" spans="49:72" ht="12.75"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</row>
    <row r="129" spans="49:72" ht="12.75"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</row>
    <row r="130" spans="49:72" ht="12.75"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</row>
    <row r="131" spans="49:72" ht="12.75"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</row>
    <row r="132" spans="49:72" ht="12.75"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</row>
    <row r="133" spans="49:72" ht="12.75"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</row>
    <row r="134" spans="49:72" ht="12.75"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</row>
    <row r="135" spans="49:72" ht="12.75"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</row>
    <row r="136" spans="49:72" ht="12.75"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</row>
    <row r="137" spans="49:72" ht="12.75"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</row>
    <row r="138" spans="49:72" ht="12.75"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</row>
    <row r="139" spans="49:72" ht="12.75"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</row>
    <row r="140" spans="49:72" ht="12.75"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</row>
    <row r="141" spans="49:72" ht="12.75"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</row>
    <row r="142" spans="49:72" ht="12.75"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</row>
    <row r="143" spans="49:72" ht="12.75"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</row>
    <row r="144" spans="49:72" ht="12.75"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</row>
    <row r="145" spans="49:72" ht="12.75"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</row>
    <row r="146" spans="49:72" ht="12.75"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</row>
    <row r="147" spans="49:72" ht="12.75"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</row>
    <row r="148" spans="49:72" ht="12.75"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</row>
    <row r="149" spans="49:72" ht="12.75"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</row>
    <row r="150" spans="49:72" ht="12.75"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</row>
    <row r="151" spans="49:72" ht="12.75"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</row>
    <row r="152" spans="49:72" ht="12.75"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</row>
    <row r="153" spans="49:72" ht="12.75"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</row>
    <row r="154" spans="49:72" ht="12.75"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</row>
    <row r="155" spans="49:72" ht="12.75"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</row>
    <row r="156" spans="49:72" ht="12.75"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</row>
    <row r="157" spans="49:72" ht="12.75"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</row>
    <row r="158" spans="49:72" ht="12.75"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</row>
    <row r="159" spans="49:72" ht="12.75"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</row>
    <row r="160" spans="49:72" ht="12.75"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</row>
    <row r="161" spans="49:72" ht="12.75"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</row>
    <row r="162" spans="49:72" ht="12.75"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</row>
    <row r="163" spans="49:72" ht="12.75"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</row>
    <row r="164" spans="49:72" ht="12.75"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</row>
    <row r="165" spans="49:72" ht="12.75"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</row>
    <row r="166" spans="49:72" ht="12.75"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</row>
    <row r="167" spans="49:72" ht="12.75"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</row>
    <row r="168" spans="49:72" ht="12.75"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</row>
    <row r="169" spans="49:72" ht="12.75"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</row>
    <row r="170" spans="49:72" ht="12.75"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</row>
    <row r="171" spans="49:72" ht="12.75"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</row>
    <row r="172" spans="49:72" ht="12.75"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</row>
    <row r="173" spans="49:72" ht="12.75"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</row>
    <row r="174" spans="49:72" ht="12.75"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</row>
    <row r="175" spans="49:72" ht="12.75"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</row>
    <row r="176" spans="49:72" ht="12.75"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</row>
    <row r="177" spans="49:72" ht="12.75"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</row>
    <row r="178" spans="49:72" ht="12.75"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</row>
    <row r="179" spans="49:72" ht="12.75"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</row>
    <row r="180" spans="49:72" ht="12.75"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</row>
    <row r="181" spans="49:72" ht="12.75"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</row>
    <row r="182" spans="49:72" ht="12.75"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</row>
    <row r="183" spans="49:72" ht="12.75"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</row>
    <row r="184" spans="49:72" ht="12.75"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</row>
    <row r="185" spans="49:72" ht="12.75"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</row>
    <row r="186" spans="49:72" ht="12.75"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</row>
    <row r="187" spans="49:72" ht="12.75"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</row>
    <row r="188" spans="49:72" ht="12.75"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</row>
    <row r="189" spans="49:72" ht="12.75"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</row>
    <row r="190" spans="49:72" ht="12.75"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</row>
    <row r="191" spans="49:72" ht="12.75"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</row>
    <row r="192" spans="49:72" ht="12.75"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</row>
    <row r="193" spans="49:72" ht="12.75"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</row>
    <row r="194" spans="49:72" ht="12.75"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</row>
    <row r="195" spans="49:72" ht="12.75"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</row>
    <row r="196" spans="49:72" ht="12.75"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</row>
    <row r="197" spans="49:72" ht="12.75"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</row>
    <row r="198" spans="49:72" ht="12.75"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</row>
    <row r="199" spans="49:72" ht="12.75"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</row>
    <row r="200" spans="49:72" ht="12.75"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</row>
    <row r="201" spans="49:72" ht="12.75"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</row>
    <row r="202" spans="49:72" ht="12.75"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</row>
    <row r="203" spans="49:72" ht="12.75"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</row>
    <row r="204" spans="49:72" ht="12.75"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</row>
    <row r="205" spans="49:72" ht="12.75"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</row>
    <row r="206" spans="49:72" ht="12.75"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</row>
    <row r="207" spans="49:72" ht="12.75"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</row>
    <row r="208" spans="49:72" ht="12.75"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</row>
    <row r="209" spans="49:72" ht="12.75"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</row>
    <row r="210" spans="49:72" ht="12.75"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</row>
    <row r="211" spans="49:72" ht="12.75"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</row>
    <row r="212" spans="49:72" ht="12.75"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</row>
    <row r="213" spans="49:72" ht="12.75"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</row>
    <row r="214" spans="49:72" ht="12.75"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</row>
    <row r="215" spans="49:72" ht="12.75"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</row>
    <row r="216" spans="49:72" ht="12.75"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</row>
    <row r="217" spans="49:72" ht="12.75"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</row>
    <row r="218" spans="49:72" ht="12.75"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</row>
    <row r="219" spans="49:72" ht="12.75"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</row>
    <row r="220" spans="49:72" ht="12.75"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</row>
    <row r="221" spans="49:72" ht="12.75"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</row>
    <row r="222" spans="49:72" ht="12.75"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</row>
    <row r="223" spans="49:72" ht="12.75"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</row>
    <row r="224" spans="49:72" ht="12.75"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</row>
    <row r="225" spans="49:72" ht="12.75"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</row>
    <row r="226" spans="49:72" ht="12.75"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</row>
    <row r="227" spans="49:72" ht="12.75"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</row>
    <row r="228" spans="49:72" ht="12.75"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</row>
    <row r="229" spans="49:72" ht="12.75"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</row>
    <row r="230" spans="49:72" ht="12.75"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</row>
    <row r="231" spans="49:72" ht="12.75"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</row>
    <row r="232" spans="49:72" ht="12.75"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</row>
    <row r="233" spans="49:72" ht="12.75"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</row>
    <row r="234" spans="49:72" ht="12.75"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</row>
    <row r="235" spans="49:72" ht="12.75"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</row>
    <row r="236" spans="49:72" ht="12.75"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</row>
    <row r="237" spans="49:72" ht="12.75"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</row>
    <row r="238" spans="49:72" ht="12.75"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</row>
    <row r="239" spans="49:72" ht="12.75"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</row>
    <row r="240" spans="49:72" ht="12.75"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</row>
  </sheetData>
  <sheetProtection password="B39E" sheet="1" objects="1" scenarios="1" selectLockedCells="1"/>
  <mergeCells count="68">
    <mergeCell ref="AW10:BA10"/>
    <mergeCell ref="BB10:BF10"/>
    <mergeCell ref="AX11:AY11"/>
    <mergeCell ref="BC11:BD11"/>
    <mergeCell ref="BG10:BK10"/>
    <mergeCell ref="BL10:BP10"/>
    <mergeCell ref="BH11:BI11"/>
    <mergeCell ref="BM11:BN11"/>
    <mergeCell ref="AI11:AJ11"/>
    <mergeCell ref="AI16:AJ16"/>
    <mergeCell ref="AK16:AL16"/>
    <mergeCell ref="AH10:AL10"/>
    <mergeCell ref="AM10:AQ10"/>
    <mergeCell ref="AR10:AV10"/>
    <mergeCell ref="AN11:AO11"/>
    <mergeCell ref="AS11:AT11"/>
    <mergeCell ref="AS16:AT16"/>
    <mergeCell ref="AU16:AV16"/>
    <mergeCell ref="C15:D15"/>
    <mergeCell ref="C17:H17"/>
    <mergeCell ref="J17:O17"/>
    <mergeCell ref="AD11:AE11"/>
    <mergeCell ref="AD16:AE16"/>
    <mergeCell ref="AC10:AG10"/>
    <mergeCell ref="AN16:AO16"/>
    <mergeCell ref="AP16:AQ16"/>
    <mergeCell ref="U17:W17"/>
    <mergeCell ref="L19:M19"/>
    <mergeCell ref="N19:O19"/>
    <mergeCell ref="AF16:AG16"/>
    <mergeCell ref="BM16:BN16"/>
    <mergeCell ref="BO16:BP16"/>
    <mergeCell ref="AX16:AY16"/>
    <mergeCell ref="AZ16:BA16"/>
    <mergeCell ref="BC16:BD16"/>
    <mergeCell ref="BE16:BF16"/>
    <mergeCell ref="BH16:BI16"/>
    <mergeCell ref="BJ16:BK16"/>
    <mergeCell ref="E37:J37"/>
    <mergeCell ref="G7:H7"/>
    <mergeCell ref="J7:K7"/>
    <mergeCell ref="Z16:AB16"/>
    <mergeCell ref="N13:O13"/>
    <mergeCell ref="F14:G14"/>
    <mergeCell ref="F15:G15"/>
    <mergeCell ref="C18:H18"/>
    <mergeCell ref="C10:E10"/>
    <mergeCell ref="J10:L10"/>
    <mergeCell ref="C19:D19"/>
    <mergeCell ref="E19:F19"/>
    <mergeCell ref="N7:O7"/>
    <mergeCell ref="C7:D7"/>
    <mergeCell ref="E7:F7"/>
    <mergeCell ref="F13:G13"/>
    <mergeCell ref="C13:E13"/>
    <mergeCell ref="G16:H16"/>
    <mergeCell ref="C14:E14"/>
    <mergeCell ref="C11:E11"/>
    <mergeCell ref="E2:R3"/>
    <mergeCell ref="G19:H19"/>
    <mergeCell ref="J19:K19"/>
    <mergeCell ref="J18:O18"/>
    <mergeCell ref="C12:E12"/>
    <mergeCell ref="C5:H5"/>
    <mergeCell ref="J6:O6"/>
    <mergeCell ref="J5:O5"/>
    <mergeCell ref="C6:H6"/>
    <mergeCell ref="L7:M7"/>
  </mergeCells>
  <printOptions/>
  <pageMargins left="0.787401575" right="0.787401575" top="0.984251969" bottom="0.984251969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Skailand</dc:creator>
  <cp:keywords/>
  <dc:description/>
  <cp:lastModifiedBy>Kenneth Skailand</cp:lastModifiedBy>
  <dcterms:created xsi:type="dcterms:W3CDTF">2010-02-20T23:05:53Z</dcterms:created>
  <dcterms:modified xsi:type="dcterms:W3CDTF">2021-02-19T18:40:11Z</dcterms:modified>
  <cp:category/>
  <cp:version/>
  <cp:contentType/>
  <cp:contentStatus/>
</cp:coreProperties>
</file>